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grupporealemutua.sharepoint.com/sites/P_SviluppoOffertaWelfarediGruppo/Documenti condivisi/PREVENTIVATORI/Indennitaria Italiana - gennaio 2024/"/>
    </mc:Choice>
  </mc:AlternateContent>
  <xr:revisionPtr revIDLastSave="78" documentId="13_ncr:1_{304FA054-2EA4-4CE1-93A6-537CF4AA8574}" xr6:coauthVersionLast="47" xr6:coauthVersionMax="47" xr10:uidLastSave="{B6C59F45-6897-44C3-AA4C-2E7F5C15E757}"/>
  <bookViews>
    <workbookView xWindow="28680" yWindow="-120" windowWidth="29040" windowHeight="15720" tabRatio="652" firstSheet="1" activeTab="1" xr2:uid="{00000000-000D-0000-FFFF-FFFF00000000}"/>
  </bookViews>
  <sheets>
    <sheet name="Coeff" sheetId="42" state="hidden" r:id="rId1"/>
    <sheet name="Quotatore" sheetId="50" r:id="rId2"/>
  </sheets>
  <definedNames>
    <definedName name="_xlnm.Print_Area" localSheetId="1">Quotatore!$A$1:$U$27</definedName>
    <definedName name="c_data_eff">Quotatore!$D$5</definedName>
    <definedName name="c_data_scad">Coeff!$J$2</definedName>
    <definedName name="c_diritti_input">Quotatore!$H$6</definedName>
    <definedName name="c_diritti_pass">Quotatore!$H$5</definedName>
    <definedName name="c_etamax">Coeff!$L$2</definedName>
    <definedName name="c_opzione_indenn">Quotatore!$D$6</definedName>
    <definedName name="c_vs">Quotatore!$D$7</definedName>
    <definedName name="e_opzioni">Coeff!$C$2:$F$2</definedName>
    <definedName name="e_sn">Coeff!$K$4:$K$5</definedName>
    <definedName name="nr_teste">Coeff!$M$2</definedName>
    <definedName name="sc_teste">Coeff!$N$2</definedName>
    <definedName name="t_opzione">Coeff!$B$2:$F$3</definedName>
    <definedName name="t_premi">Coeff!$B$1:$G$84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0" l="1"/>
  <c r="D17" i="50"/>
  <c r="D16" i="50"/>
  <c r="D15" i="50"/>
  <c r="D14" i="50"/>
  <c r="M2" i="42" l="1"/>
  <c r="D5" i="50"/>
  <c r="D13" i="50" s="1"/>
  <c r="E7" i="50"/>
  <c r="D11" i="50" l="1"/>
  <c r="D12" i="50"/>
  <c r="N2" i="42"/>
  <c r="O13" i="50" s="1"/>
  <c r="O12" i="50" l="1"/>
  <c r="O11" i="50"/>
  <c r="O17" i="50"/>
  <c r="O14" i="50"/>
  <c r="O15" i="50"/>
  <c r="O16" i="50"/>
  <c r="O18" i="50"/>
  <c r="G1" i="42"/>
  <c r="E14" i="50" l="1"/>
  <c r="F14" i="50" s="1"/>
  <c r="G14" i="50" s="1"/>
  <c r="H14" i="50" s="1"/>
  <c r="I14" i="50" s="1"/>
  <c r="S14" i="50"/>
  <c r="J14" i="50"/>
  <c r="K14" i="50" s="1"/>
  <c r="L14" i="50" s="1"/>
  <c r="J13" i="50"/>
  <c r="K13" i="50" s="1"/>
  <c r="L13" i="50" s="1"/>
  <c r="M13" i="50" s="1"/>
  <c r="N13" i="50" s="1"/>
  <c r="E13" i="50"/>
  <c r="F13" i="50" s="1"/>
  <c r="G13" i="50" s="1"/>
  <c r="H13" i="50" s="1"/>
  <c r="I13" i="50" s="1"/>
  <c r="S15" i="50"/>
  <c r="J15" i="50"/>
  <c r="K15" i="50" s="1"/>
  <c r="L15" i="50" s="1"/>
  <c r="E15" i="50"/>
  <c r="P16" i="50"/>
  <c r="Q16" i="50" s="1"/>
  <c r="R16" i="50" s="1"/>
  <c r="J16" i="50"/>
  <c r="K16" i="50" s="1"/>
  <c r="L16" i="50" s="1"/>
  <c r="M16" i="50" s="1"/>
  <c r="N16" i="50" s="1"/>
  <c r="S16" i="50"/>
  <c r="E16" i="50"/>
  <c r="F16" i="50" s="1"/>
  <c r="G16" i="50" s="1"/>
  <c r="H16" i="50" s="1"/>
  <c r="I16" i="50" s="1"/>
  <c r="E17" i="50"/>
  <c r="F17" i="50" s="1"/>
  <c r="G17" i="50" s="1"/>
  <c r="H17" i="50" s="1"/>
  <c r="I17" i="50" s="1"/>
  <c r="S17" i="50"/>
  <c r="J17" i="50"/>
  <c r="K17" i="50" s="1"/>
  <c r="L17" i="50" s="1"/>
  <c r="M17" i="50" s="1"/>
  <c r="N17" i="50" s="1"/>
  <c r="S18" i="50"/>
  <c r="J18" i="50"/>
  <c r="P18" i="50"/>
  <c r="Q18" i="50" s="1"/>
  <c r="R18" i="50" s="1"/>
  <c r="E18" i="50"/>
  <c r="F18" i="50" s="1"/>
  <c r="G18" i="50" s="1"/>
  <c r="H18" i="50" s="1"/>
  <c r="I18" i="50" s="1"/>
  <c r="J12" i="50"/>
  <c r="E12" i="50"/>
  <c r="J11" i="50"/>
  <c r="E11" i="50"/>
  <c r="J19" i="50" l="1"/>
  <c r="M14" i="50"/>
  <c r="N14" i="50" s="1"/>
  <c r="K18" i="50"/>
  <c r="L18" i="50" s="1"/>
  <c r="M18" i="50" s="1"/>
  <c r="N18" i="50" s="1"/>
  <c r="F15" i="50"/>
  <c r="G15" i="50" s="1"/>
  <c r="H15" i="50" s="1"/>
  <c r="I15" i="50" s="1"/>
  <c r="M15" i="50"/>
  <c r="N15" i="50" s="1"/>
  <c r="O19" i="50"/>
  <c r="F12" i="50"/>
  <c r="G12" i="50" s="1"/>
  <c r="K12" i="50"/>
  <c r="L12" i="50" s="1"/>
  <c r="P17" i="50"/>
  <c r="Q17" i="50" s="1"/>
  <c r="R17" i="50" s="1"/>
  <c r="M12" i="50" l="1"/>
  <c r="N12" i="50" s="1"/>
  <c r="H12" i="50"/>
  <c r="I12" i="50" s="1"/>
  <c r="F11" i="50"/>
  <c r="K11" i="50"/>
  <c r="K19" i="50" s="1"/>
  <c r="G11" i="50" l="1"/>
  <c r="G19" i="50" s="1"/>
  <c r="F19" i="50"/>
  <c r="P15" i="50"/>
  <c r="Q15" i="50" s="1"/>
  <c r="R15" i="50" s="1"/>
  <c r="P13" i="50"/>
  <c r="Q13" i="50" s="1"/>
  <c r="R13" i="50" s="1"/>
  <c r="S13" i="50" s="1"/>
  <c r="P12" i="50"/>
  <c r="Q12" i="50" s="1"/>
  <c r="R12" i="50" s="1"/>
  <c r="S12" i="50" s="1"/>
  <c r="L11" i="50"/>
  <c r="L19" i="50" s="1"/>
  <c r="H11" i="50" l="1"/>
  <c r="H19" i="50" s="1"/>
  <c r="M11" i="50"/>
  <c r="M19" i="50" s="1"/>
  <c r="I11" i="50" l="1"/>
  <c r="I19" i="50" s="1"/>
  <c r="N11" i="50"/>
  <c r="N19" i="50" s="1"/>
  <c r="E19" i="50"/>
  <c r="D21" i="50" s="1"/>
  <c r="H5" i="50" l="1"/>
  <c r="D23" i="50" s="1" a="1"/>
  <c r="D23" i="50" s="1"/>
  <c r="P11" i="50"/>
  <c r="Q11" i="50" l="1"/>
  <c r="P14" i="50"/>
  <c r="P19" i="50" s="1"/>
  <c r="D22" i="50" s="1"/>
  <c r="R11" i="50" l="1"/>
  <c r="Q14" i="50"/>
  <c r="Q19" i="50" s="1"/>
  <c r="S11" i="50" l="1"/>
  <c r="S19" i="50" s="1"/>
  <c r="R14" i="50"/>
  <c r="R19" i="50" s="1"/>
  <c r="D24" i="50" s="1"/>
  <c r="D25" i="5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<sst xmlns="http://schemas.openxmlformats.org/spreadsheetml/2006/main" count="50" uniqueCount="37">
  <si>
    <t>Età</t>
  </si>
  <si>
    <t>80 e +</t>
  </si>
  <si>
    <t>Data di nascita</t>
  </si>
  <si>
    <t>e_sn</t>
  </si>
  <si>
    <t>SI</t>
  </si>
  <si>
    <t>NO</t>
  </si>
  <si>
    <t>Premi netti</t>
  </si>
  <si>
    <t>Premi Lordi</t>
  </si>
  <si>
    <t>Totale</t>
  </si>
  <si>
    <t>Data effetto</t>
  </si>
  <si>
    <t>Diritti</t>
  </si>
  <si>
    <t>Premio netto tot</t>
  </si>
  <si>
    <t>Accessori tot</t>
  </si>
  <si>
    <t>Premio LORDO tot</t>
  </si>
  <si>
    <t>NOTE</t>
  </si>
  <si>
    <t>Diaria (da ricovero)</t>
  </si>
  <si>
    <t>Rimborso spese (visite e accertamenti)</t>
  </si>
  <si>
    <t>Premi netti+acc</t>
  </si>
  <si>
    <t>acc</t>
  </si>
  <si>
    <t>imp</t>
  </si>
  <si>
    <t>sconto</t>
  </si>
  <si>
    <t>Imposte</t>
  </si>
  <si>
    <t>data scadenza prev</t>
  </si>
  <si>
    <t>QUOTATORE Indennitaria Italiana</t>
  </si>
  <si>
    <t>Indennità (per lesione)</t>
  </si>
  <si>
    <t>Assistenza</t>
  </si>
  <si>
    <t>INDENNITA' PER EVENTO</t>
  </si>
  <si>
    <t>Sconto multitesta applicato</t>
  </si>
  <si>
    <t>Nr teste</t>
  </si>
  <si>
    <t>nr_teste</t>
  </si>
  <si>
    <t>Limite max</t>
  </si>
  <si>
    <t>RIMBORSO SPESE MEDICHE (visite e accertamenti)</t>
  </si>
  <si>
    <t>Diritti INPUT</t>
  </si>
  <si>
    <t>25.000 - R.D.</t>
  </si>
  <si>
    <t>75.000 - R.D.</t>
  </si>
  <si>
    <t>100000 - R.D.</t>
  </si>
  <si>
    <t>Diritti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</si>
</sst>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3333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3"/>
        <bgColor theme="8" tint="0.39994506668294322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2" fontId="4" fillId="5" borderId="6" xfId="2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2" fontId="4" fillId="6" borderId="6" xfId="2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5" borderId="7" xfId="2" applyNumberFormat="1" applyFont="1" applyFill="1" applyBorder="1" applyAlignment="1">
      <alignment horizontal="center" vertical="center" wrapText="1"/>
    </xf>
    <xf numFmtId="2" fontId="4" fillId="6" borderId="7" xfId="2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10" xfId="0" applyFont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9" fontId="0" fillId="0" borderId="0" xfId="3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</xf>
    <xf numFmtId="164" fontId="0" fillId="0" borderId="4" xfId="2" applyFont="1" applyBorder="1" applyAlignment="1" applyProtection="1">
      <alignment vertical="center"/>
    </xf>
    <xf numFmtId="164" fontId="0" fillId="0" borderId="38" xfId="2" applyFont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164" fontId="0" fillId="0" borderId="42" xfId="2" applyFont="1" applyBorder="1" applyAlignment="1" applyProtection="1">
      <alignment vertical="center"/>
    </xf>
    <xf numFmtId="164" fontId="0" fillId="0" borderId="5" xfId="2" applyFont="1" applyBorder="1" applyAlignment="1" applyProtection="1">
      <alignment vertical="center"/>
    </xf>
    <xf numFmtId="164" fontId="0" fillId="0" borderId="26" xfId="0" applyNumberFormat="1" applyFont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164" fontId="0" fillId="0" borderId="6" xfId="2" applyFont="1" applyBorder="1" applyAlignment="1" applyProtection="1">
      <alignment vertical="center"/>
    </xf>
    <xf numFmtId="164" fontId="0" fillId="0" borderId="39" xfId="2" applyFont="1" applyBorder="1" applyAlignment="1" applyProtection="1">
      <alignment vertical="center"/>
    </xf>
    <xf numFmtId="164" fontId="0" fillId="0" borderId="11" xfId="2" applyFont="1" applyBorder="1" applyAlignment="1" applyProtection="1">
      <alignment vertical="center"/>
    </xf>
    <xf numFmtId="164" fontId="0" fillId="0" borderId="43" xfId="2" applyFont="1" applyBorder="1" applyAlignment="1" applyProtection="1">
      <alignment vertical="center"/>
    </xf>
    <xf numFmtId="164" fontId="0" fillId="0" borderId="7" xfId="2" applyFont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164" fontId="0" fillId="0" borderId="8" xfId="2" applyFont="1" applyBorder="1" applyAlignment="1" applyProtection="1">
      <alignment vertical="center"/>
    </xf>
    <xf numFmtId="164" fontId="0" fillId="0" borderId="40" xfId="2" applyFont="1" applyBorder="1" applyAlignment="1" applyProtection="1">
      <alignment vertical="center"/>
    </xf>
    <xf numFmtId="164" fontId="0" fillId="0" borderId="12" xfId="2" applyFont="1" applyBorder="1" applyAlignment="1" applyProtection="1">
      <alignment vertical="center"/>
    </xf>
    <xf numFmtId="164" fontId="0" fillId="0" borderId="44" xfId="2" applyFont="1" applyBorder="1" applyAlignment="1" applyProtection="1">
      <alignment vertical="center"/>
    </xf>
    <xf numFmtId="164" fontId="0" fillId="0" borderId="9" xfId="2" applyFont="1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left" vertical="center"/>
    </xf>
    <xf numFmtId="164" fontId="10" fillId="0" borderId="10" xfId="0" applyNumberFormat="1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left" vertical="center"/>
    </xf>
    <xf numFmtId="0" fontId="0" fillId="0" borderId="27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left"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4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vertical="center"/>
    </xf>
    <xf numFmtId="0" fontId="1" fillId="0" borderId="45" xfId="0" applyFont="1" applyBorder="1" applyAlignment="1" applyProtection="1">
      <alignment horizontal="center" vertical="center" wrapText="1"/>
    </xf>
    <xf numFmtId="164" fontId="1" fillId="0" borderId="51" xfId="2" applyFont="1" applyBorder="1" applyAlignment="1" applyProtection="1">
      <alignment vertical="center"/>
    </xf>
    <xf numFmtId="164" fontId="1" fillId="0" borderId="52" xfId="2" applyFont="1" applyBorder="1" applyAlignment="1" applyProtection="1">
      <alignment vertical="center"/>
    </xf>
    <xf numFmtId="164" fontId="1" fillId="0" borderId="53" xfId="2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41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4" fontId="1" fillId="0" borderId="5" xfId="2" applyFont="1" applyBorder="1" applyAlignment="1" applyProtection="1">
      <alignment vertical="center"/>
    </xf>
    <xf numFmtId="164" fontId="1" fillId="0" borderId="7" xfId="2" applyFont="1" applyBorder="1" applyAlignment="1" applyProtection="1">
      <alignment vertical="center"/>
    </xf>
    <xf numFmtId="164" fontId="1" fillId="0" borderId="9" xfId="2" applyFont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164" fontId="1" fillId="0" borderId="8" xfId="2" applyFont="1" applyFill="1" applyBorder="1" applyAlignment="1" applyProtection="1">
      <alignment vertical="center"/>
    </xf>
    <xf numFmtId="164" fontId="1" fillId="0" borderId="40" xfId="2" applyFont="1" applyFill="1" applyBorder="1" applyAlignment="1" applyProtection="1">
      <alignment vertical="center"/>
    </xf>
    <xf numFmtId="164" fontId="1" fillId="0" borderId="12" xfId="2" applyFont="1" applyFill="1" applyBorder="1" applyAlignment="1" applyProtection="1">
      <alignment vertical="center"/>
    </xf>
    <xf numFmtId="164" fontId="1" fillId="0" borderId="44" xfId="2" applyFont="1" applyFill="1" applyBorder="1" applyAlignment="1" applyProtection="1">
      <alignment vertical="center"/>
    </xf>
    <xf numFmtId="164" fontId="1" fillId="0" borderId="9" xfId="2" applyFont="1" applyFill="1" applyBorder="1" applyAlignment="1" applyProtection="1">
      <alignment vertical="center"/>
    </xf>
    <xf numFmtId="164" fontId="1" fillId="0" borderId="53" xfId="2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0" fontId="13" fillId="0" borderId="25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14" fontId="4" fillId="0" borderId="1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4" fillId="5" borderId="52" xfId="2" applyNumberFormat="1" applyFont="1" applyFill="1" applyBorder="1" applyAlignment="1">
      <alignment horizontal="center" vertical="center" wrapText="1"/>
    </xf>
    <xf numFmtId="2" fontId="4" fillId="6" borderId="52" xfId="2" applyNumberFormat="1" applyFont="1" applyFill="1" applyBorder="1" applyAlignment="1">
      <alignment horizontal="center" vertical="center" wrapText="1"/>
    </xf>
    <xf numFmtId="2" fontId="4" fillId="5" borderId="53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65" fontId="14" fillId="6" borderId="54" xfId="4" applyNumberFormat="1" applyFont="1" applyFill="1" applyBorder="1" applyAlignment="1">
      <alignment vertical="center" wrapText="1"/>
    </xf>
    <xf numFmtId="165" fontId="14" fillId="6" borderId="55" xfId="4" applyNumberFormat="1" applyFont="1" applyFill="1" applyBorder="1" applyAlignment="1">
      <alignment vertical="center" wrapText="1"/>
    </xf>
    <xf numFmtId="165" fontId="14" fillId="6" borderId="56" xfId="4" applyNumberFormat="1" applyFont="1" applyFill="1" applyBorder="1" applyAlignment="1">
      <alignment vertical="center" wrapText="1"/>
    </xf>
    <xf numFmtId="2" fontId="4" fillId="5" borderId="11" xfId="2" applyNumberFormat="1" applyFont="1" applyFill="1" applyBorder="1" applyAlignment="1">
      <alignment horizontal="center" vertical="center" wrapText="1"/>
    </xf>
    <xf numFmtId="2" fontId="4" fillId="6" borderId="11" xfId="2" applyNumberFormat="1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2" fontId="4" fillId="6" borderId="4" xfId="2" applyNumberFormat="1" applyFont="1" applyFill="1" applyBorder="1" applyAlignment="1">
      <alignment horizontal="center" vertical="center" wrapText="1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51" xfId="2" applyNumberFormat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4" fillId="4" borderId="17" xfId="0" applyNumberFormat="1" applyFont="1" applyFill="1" applyBorder="1" applyAlignment="1" applyProtection="1">
      <alignment horizontal="center" vertical="center"/>
      <protection locked="0"/>
    </xf>
    <xf numFmtId="14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/>
    </xf>
    <xf numFmtId="2" fontId="4" fillId="6" borderId="10" xfId="2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9" fontId="0" fillId="0" borderId="47" xfId="0" applyNumberFormat="1" applyBorder="1" applyAlignment="1">
      <alignment horizontal="center" vertical="center" wrapText="1"/>
    </xf>
    <xf numFmtId="9" fontId="0" fillId="0" borderId="50" xfId="0" applyNumberForma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6" fillId="0" borderId="10" xfId="3" applyFont="1" applyFill="1" applyBorder="1" applyAlignment="1">
      <alignment horizontal="center" vertical="center" wrapText="1"/>
    </xf>
    <xf numFmtId="166" fontId="15" fillId="4" borderId="10" xfId="2" applyNumberFormat="1" applyFont="1" applyFill="1" applyBorder="1" applyAlignment="1" applyProtection="1">
      <alignment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164" fontId="11" fillId="8" borderId="10" xfId="0" applyNumberFormat="1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49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8" fillId="0" borderId="46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  <protection locked="0"/>
    </xf>
    <xf numFmtId="164" fontId="8" fillId="0" borderId="48" xfId="0" applyNumberFormat="1" applyFont="1" applyFill="1" applyBorder="1" applyAlignment="1" applyProtection="1">
      <alignment horizontal="center" vertical="center"/>
      <protection locked="0"/>
    </xf>
    <xf numFmtId="164" fontId="8" fillId="0" borderId="49" xfId="0" applyNumberFormat="1" applyFont="1" applyFill="1" applyBorder="1" applyAlignment="1" applyProtection="1">
      <alignment horizontal="center" vertical="center"/>
      <protection locked="0"/>
    </xf>
    <xf numFmtId="164" fontId="8" fillId="0" borderId="5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5">
    <cellStyle name="Migliaia" xfId="2" builtinId="3"/>
    <cellStyle name="Migliaia 2 2" xfId="4" xr:uid="{7DA89F1A-8326-4AC8-8D79-F4DAB86EFB67}"/>
    <cellStyle name="Normale" xfId="0" builtinId="0"/>
    <cellStyle name="Normale 4" xfId="1" xr:uid="{00000000-0005-0000-0000-000001000000}"/>
    <cellStyle name="Percentuale" xfId="3" builtinId="5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  <color rgb="FF3333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3097-2E2F-4287-8BA2-6B146203C2B5}">
  <sheetPr codeName="Foglio1"/>
  <dimension ref="B1:N84"/>
  <sheetViews>
    <sheetView showGridLines="0" zoomScaleNormal="100" workbookViewId="0">
      <selection activeCell="G50" sqref="G50"/>
    </sheetView>
  </sheetViews>
  <sheetFormatPr defaultColWidth="9.109375" defaultRowHeight="14.4" x14ac:dyDescent="0.3"/>
  <cols>
    <col min="1" max="1" width="3.6640625" style="1" customWidth="1"/>
    <col min="2" max="2" width="7.109375" style="1" bestFit="1" customWidth="1"/>
    <col min="3" max="7" width="15.6640625" style="1" customWidth="1"/>
    <col min="8" max="8" width="18" style="1" customWidth="1"/>
    <col min="9" max="9" width="6.6640625" style="1" customWidth="1"/>
    <col min="10" max="10" width="10.88671875" style="1" bestFit="1" customWidth="1"/>
    <col min="11" max="11" width="7.88671875" style="1" customWidth="1"/>
    <col min="12" max="12" width="6.5546875" style="1" bestFit="1" customWidth="1"/>
    <col min="13" max="14" width="12.88671875" style="1" customWidth="1"/>
    <col min="15" max="16384" width="9.109375" style="1"/>
  </cols>
  <sheetData>
    <row r="1" spans="2:14" ht="43.2" x14ac:dyDescent="0.3">
      <c r="B1" s="2" t="s">
        <v>0</v>
      </c>
      <c r="C1" s="140" t="s">
        <v>24</v>
      </c>
      <c r="D1" s="141"/>
      <c r="E1" s="141"/>
      <c r="F1" s="142"/>
      <c r="G1" s="111" t="str">
        <f>Quotatore!J9</f>
        <v>Rimborso spese (visite e accertamenti)</v>
      </c>
      <c r="H1" s="123" t="s">
        <v>25</v>
      </c>
      <c r="J1" s="11" t="s">
        <v>22</v>
      </c>
      <c r="K1" s="12" t="s">
        <v>3</v>
      </c>
      <c r="L1" s="11" t="s">
        <v>30</v>
      </c>
      <c r="M1" s="11" t="s">
        <v>28</v>
      </c>
      <c r="N1" s="11" t="s">
        <v>27</v>
      </c>
    </row>
    <row r="2" spans="2:14" x14ac:dyDescent="0.3">
      <c r="B2" s="2"/>
      <c r="C2" s="112" t="s">
        <v>33</v>
      </c>
      <c r="D2" s="113">
        <v>50000</v>
      </c>
      <c r="E2" s="113" t="s">
        <v>34</v>
      </c>
      <c r="F2" s="114" t="s">
        <v>35</v>
      </c>
      <c r="G2" s="128"/>
      <c r="H2" s="128">
        <v>5.78</v>
      </c>
      <c r="J2" s="106">
        <v>45657</v>
      </c>
      <c r="K2" s="107"/>
      <c r="L2" s="133">
        <v>60</v>
      </c>
      <c r="M2" s="133">
        <f>COUNTA(Quotatore!$C$11:$C$18)</f>
        <v>1</v>
      </c>
      <c r="N2" s="134">
        <f>IFERROR(VLOOKUP(M2,$M$5:$N$12,2,FALSE),0)</f>
        <v>0</v>
      </c>
    </row>
    <row r="3" spans="2:14" x14ac:dyDescent="0.3"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K3" s="107"/>
    </row>
    <row r="4" spans="2:14" x14ac:dyDescent="0.3">
      <c r="B4" s="122">
        <v>0</v>
      </c>
      <c r="C4" s="118">
        <v>73.62</v>
      </c>
      <c r="D4" s="119">
        <v>153.44</v>
      </c>
      <c r="E4" s="119">
        <v>233.26</v>
      </c>
      <c r="F4" s="120">
        <v>313.08</v>
      </c>
      <c r="G4" s="121">
        <v>239.46</v>
      </c>
      <c r="K4" s="9" t="s">
        <v>4</v>
      </c>
      <c r="M4" s="11" t="s">
        <v>29</v>
      </c>
      <c r="N4" s="11" t="s">
        <v>20</v>
      </c>
    </row>
    <row r="5" spans="2:14" x14ac:dyDescent="0.3">
      <c r="B5" s="6">
        <v>1</v>
      </c>
      <c r="C5" s="7">
        <v>73.62</v>
      </c>
      <c r="D5" s="116">
        <v>153.44</v>
      </c>
      <c r="E5" s="116">
        <v>233.26</v>
      </c>
      <c r="F5" s="14">
        <v>313.08</v>
      </c>
      <c r="G5" s="109">
        <v>239.46</v>
      </c>
      <c r="K5" s="10" t="s">
        <v>5</v>
      </c>
      <c r="M5" s="130">
        <v>1</v>
      </c>
      <c r="N5" s="131">
        <v>0</v>
      </c>
    </row>
    <row r="6" spans="2:14" x14ac:dyDescent="0.3">
      <c r="B6" s="6">
        <v>2</v>
      </c>
      <c r="C6" s="7">
        <v>73.62</v>
      </c>
      <c r="D6" s="116">
        <v>153.44</v>
      </c>
      <c r="E6" s="116">
        <v>233.26</v>
      </c>
      <c r="F6" s="14">
        <v>313.08</v>
      </c>
      <c r="G6" s="109">
        <v>239.46</v>
      </c>
      <c r="M6" s="130">
        <v>2</v>
      </c>
      <c r="N6" s="131">
        <v>0.05</v>
      </c>
    </row>
    <row r="7" spans="2:14" x14ac:dyDescent="0.3">
      <c r="B7" s="6">
        <v>3</v>
      </c>
      <c r="C7" s="7">
        <v>73.62</v>
      </c>
      <c r="D7" s="116">
        <v>153.44</v>
      </c>
      <c r="E7" s="116">
        <v>233.26</v>
      </c>
      <c r="F7" s="14">
        <v>313.08</v>
      </c>
      <c r="G7" s="109">
        <v>239.46</v>
      </c>
      <c r="M7" s="130">
        <v>3</v>
      </c>
      <c r="N7" s="131">
        <v>0.1</v>
      </c>
    </row>
    <row r="8" spans="2:14" x14ac:dyDescent="0.3">
      <c r="B8" s="6">
        <v>4</v>
      </c>
      <c r="C8" s="7">
        <v>73.62</v>
      </c>
      <c r="D8" s="116">
        <v>153.44</v>
      </c>
      <c r="E8" s="116">
        <v>233.26</v>
      </c>
      <c r="F8" s="14">
        <v>313.08</v>
      </c>
      <c r="G8" s="109">
        <v>239.46</v>
      </c>
      <c r="M8" s="130">
        <v>4</v>
      </c>
      <c r="N8" s="131">
        <v>0.1</v>
      </c>
    </row>
    <row r="9" spans="2:14" x14ac:dyDescent="0.3">
      <c r="B9" s="6">
        <v>5</v>
      </c>
      <c r="C9" s="7">
        <v>73.62</v>
      </c>
      <c r="D9" s="116">
        <v>153.44</v>
      </c>
      <c r="E9" s="116">
        <v>233.26</v>
      </c>
      <c r="F9" s="14">
        <v>313.08</v>
      </c>
      <c r="G9" s="109">
        <v>239.46</v>
      </c>
      <c r="M9" s="130">
        <v>5</v>
      </c>
      <c r="N9" s="131">
        <v>0.1</v>
      </c>
    </row>
    <row r="10" spans="2:14" x14ac:dyDescent="0.3">
      <c r="B10" s="6">
        <v>6</v>
      </c>
      <c r="C10" s="7">
        <v>73.62</v>
      </c>
      <c r="D10" s="116">
        <v>153.44</v>
      </c>
      <c r="E10" s="116">
        <v>233.26</v>
      </c>
      <c r="F10" s="14">
        <v>313.08</v>
      </c>
      <c r="G10" s="109">
        <v>239.46</v>
      </c>
      <c r="K10" s="29"/>
      <c r="M10" s="130">
        <v>6</v>
      </c>
      <c r="N10" s="131">
        <v>0.1</v>
      </c>
    </row>
    <row r="11" spans="2:14" x14ac:dyDescent="0.3">
      <c r="B11" s="6">
        <v>7</v>
      </c>
      <c r="C11" s="7">
        <v>73.62</v>
      </c>
      <c r="D11" s="116">
        <v>153.44</v>
      </c>
      <c r="E11" s="116">
        <v>233.26</v>
      </c>
      <c r="F11" s="14">
        <v>313.08</v>
      </c>
      <c r="G11" s="109">
        <v>239.46</v>
      </c>
      <c r="K11" s="29"/>
      <c r="M11" s="130">
        <v>7</v>
      </c>
      <c r="N11" s="131">
        <v>0.1</v>
      </c>
    </row>
    <row r="12" spans="2:14" x14ac:dyDescent="0.3">
      <c r="B12" s="6">
        <v>8</v>
      </c>
      <c r="C12" s="7">
        <v>73.62</v>
      </c>
      <c r="D12" s="116">
        <v>153.44</v>
      </c>
      <c r="E12" s="116">
        <v>233.26</v>
      </c>
      <c r="F12" s="14">
        <v>313.08</v>
      </c>
      <c r="G12" s="109">
        <v>239.46</v>
      </c>
      <c r="K12" s="29"/>
      <c r="M12" s="129">
        <v>8</v>
      </c>
      <c r="N12" s="132">
        <v>0.1</v>
      </c>
    </row>
    <row r="13" spans="2:14" x14ac:dyDescent="0.3">
      <c r="B13" s="6">
        <v>9</v>
      </c>
      <c r="C13" s="7">
        <v>73.62</v>
      </c>
      <c r="D13" s="116">
        <v>153.44</v>
      </c>
      <c r="E13" s="116">
        <v>233.26</v>
      </c>
      <c r="F13" s="14">
        <v>313.08</v>
      </c>
      <c r="G13" s="109">
        <v>239.46</v>
      </c>
      <c r="K13" s="30"/>
    </row>
    <row r="14" spans="2:14" x14ac:dyDescent="0.3">
      <c r="B14" s="6">
        <v>10</v>
      </c>
      <c r="C14" s="7">
        <v>73.62</v>
      </c>
      <c r="D14" s="116">
        <v>153.44</v>
      </c>
      <c r="E14" s="116">
        <v>233.26</v>
      </c>
      <c r="F14" s="14">
        <v>313.08</v>
      </c>
      <c r="G14" s="109">
        <v>239.46</v>
      </c>
      <c r="K14" s="30"/>
    </row>
    <row r="15" spans="2:14" x14ac:dyDescent="0.3">
      <c r="B15" s="6">
        <v>11</v>
      </c>
      <c r="C15" s="7">
        <v>73.62</v>
      </c>
      <c r="D15" s="116">
        <v>153.44</v>
      </c>
      <c r="E15" s="116">
        <v>233.26</v>
      </c>
      <c r="F15" s="14">
        <v>313.08</v>
      </c>
      <c r="G15" s="109">
        <v>239.46</v>
      </c>
      <c r="K15" s="30"/>
    </row>
    <row r="16" spans="2:14" x14ac:dyDescent="0.3">
      <c r="B16" s="6">
        <v>12</v>
      </c>
      <c r="C16" s="7">
        <v>73.62</v>
      </c>
      <c r="D16" s="116">
        <v>153.44</v>
      </c>
      <c r="E16" s="116">
        <v>233.26</v>
      </c>
      <c r="F16" s="14">
        <v>313.08</v>
      </c>
      <c r="G16" s="109">
        <v>239.46</v>
      </c>
      <c r="K16" s="30"/>
    </row>
    <row r="17" spans="2:11" x14ac:dyDescent="0.3">
      <c r="B17" s="6">
        <v>13</v>
      </c>
      <c r="C17" s="7">
        <v>73.62</v>
      </c>
      <c r="D17" s="116">
        <v>153.44</v>
      </c>
      <c r="E17" s="116">
        <v>233.26</v>
      </c>
      <c r="F17" s="14">
        <v>313.08</v>
      </c>
      <c r="G17" s="109">
        <v>239.46</v>
      </c>
      <c r="K17" s="31"/>
    </row>
    <row r="18" spans="2:11" x14ac:dyDescent="0.3">
      <c r="B18" s="6">
        <v>14</v>
      </c>
      <c r="C18" s="7">
        <v>73.62</v>
      </c>
      <c r="D18" s="116">
        <v>153.44</v>
      </c>
      <c r="E18" s="116">
        <v>233.26</v>
      </c>
      <c r="F18" s="14">
        <v>313.08</v>
      </c>
      <c r="G18" s="109">
        <v>239.46</v>
      </c>
      <c r="K18" s="30"/>
    </row>
    <row r="19" spans="2:11" x14ac:dyDescent="0.3">
      <c r="B19" s="6">
        <v>15</v>
      </c>
      <c r="C19" s="7">
        <v>73.62</v>
      </c>
      <c r="D19" s="116">
        <v>153.44</v>
      </c>
      <c r="E19" s="116">
        <v>233.26</v>
      </c>
      <c r="F19" s="14">
        <v>313.08</v>
      </c>
      <c r="G19" s="109">
        <v>239.46</v>
      </c>
      <c r="K19" s="30"/>
    </row>
    <row r="20" spans="2:11" x14ac:dyDescent="0.3">
      <c r="B20" s="6">
        <v>16</v>
      </c>
      <c r="C20" s="7">
        <v>73.62</v>
      </c>
      <c r="D20" s="116">
        <v>153.44</v>
      </c>
      <c r="E20" s="116">
        <v>233.26</v>
      </c>
      <c r="F20" s="14">
        <v>313.08</v>
      </c>
      <c r="G20" s="109">
        <v>239.46</v>
      </c>
    </row>
    <row r="21" spans="2:11" x14ac:dyDescent="0.3">
      <c r="B21" s="6">
        <v>17</v>
      </c>
      <c r="C21" s="7">
        <v>73.62</v>
      </c>
      <c r="D21" s="116">
        <v>153.44</v>
      </c>
      <c r="E21" s="116">
        <v>233.26</v>
      </c>
      <c r="F21" s="14">
        <v>313.08</v>
      </c>
      <c r="G21" s="109">
        <v>239.46</v>
      </c>
    </row>
    <row r="22" spans="2:11" x14ac:dyDescent="0.3">
      <c r="B22" s="6">
        <v>18</v>
      </c>
      <c r="C22" s="7">
        <v>73.62</v>
      </c>
      <c r="D22" s="116">
        <v>153.44</v>
      </c>
      <c r="E22" s="116">
        <v>233.26</v>
      </c>
      <c r="F22" s="14">
        <v>313.08</v>
      </c>
      <c r="G22" s="109">
        <v>239.46</v>
      </c>
    </row>
    <row r="23" spans="2:11" x14ac:dyDescent="0.3">
      <c r="B23" s="6">
        <v>19</v>
      </c>
      <c r="C23" s="7">
        <v>73.62</v>
      </c>
      <c r="D23" s="116">
        <v>153.44</v>
      </c>
      <c r="E23" s="116">
        <v>233.26</v>
      </c>
      <c r="F23" s="14">
        <v>313.08</v>
      </c>
      <c r="G23" s="109">
        <v>239.46</v>
      </c>
    </row>
    <row r="24" spans="2:11" x14ac:dyDescent="0.3">
      <c r="B24" s="117">
        <v>20</v>
      </c>
      <c r="C24" s="7">
        <v>73.62</v>
      </c>
      <c r="D24" s="116">
        <v>153.44</v>
      </c>
      <c r="E24" s="116">
        <v>233.26</v>
      </c>
      <c r="F24" s="14">
        <v>313.08</v>
      </c>
      <c r="G24" s="109">
        <v>239.46</v>
      </c>
    </row>
    <row r="25" spans="2:11" x14ac:dyDescent="0.3">
      <c r="B25" s="6">
        <v>21</v>
      </c>
      <c r="C25" s="7">
        <v>73.62</v>
      </c>
      <c r="D25" s="116">
        <v>153.44</v>
      </c>
      <c r="E25" s="116">
        <v>233.26</v>
      </c>
      <c r="F25" s="14">
        <v>313.08</v>
      </c>
      <c r="G25" s="109">
        <v>239.46</v>
      </c>
    </row>
    <row r="26" spans="2:11" x14ac:dyDescent="0.3">
      <c r="B26" s="117">
        <v>22</v>
      </c>
      <c r="C26" s="7">
        <v>73.62</v>
      </c>
      <c r="D26" s="116">
        <v>153.44</v>
      </c>
      <c r="E26" s="116">
        <v>233.26</v>
      </c>
      <c r="F26" s="14">
        <v>313.08</v>
      </c>
      <c r="G26" s="109">
        <v>239.46</v>
      </c>
    </row>
    <row r="27" spans="2:11" x14ac:dyDescent="0.3">
      <c r="B27" s="6">
        <v>23</v>
      </c>
      <c r="C27" s="7">
        <v>73.62</v>
      </c>
      <c r="D27" s="116">
        <v>153.44</v>
      </c>
      <c r="E27" s="116">
        <v>233.26</v>
      </c>
      <c r="F27" s="14">
        <v>313.08</v>
      </c>
      <c r="G27" s="109">
        <v>239.46</v>
      </c>
    </row>
    <row r="28" spans="2:11" x14ac:dyDescent="0.3">
      <c r="B28" s="117">
        <v>24</v>
      </c>
      <c r="C28" s="7">
        <v>73.62</v>
      </c>
      <c r="D28" s="116">
        <v>153.44</v>
      </c>
      <c r="E28" s="116">
        <v>233.26</v>
      </c>
      <c r="F28" s="14">
        <v>313.08</v>
      </c>
      <c r="G28" s="109">
        <v>239.46</v>
      </c>
    </row>
    <row r="29" spans="2:11" x14ac:dyDescent="0.3">
      <c r="B29" s="6">
        <v>25</v>
      </c>
      <c r="C29" s="7">
        <v>73.62</v>
      </c>
      <c r="D29" s="116">
        <v>153.44</v>
      </c>
      <c r="E29" s="116">
        <v>233.26</v>
      </c>
      <c r="F29" s="14">
        <v>313.08</v>
      </c>
      <c r="G29" s="109">
        <v>239.46</v>
      </c>
    </row>
    <row r="30" spans="2:11" x14ac:dyDescent="0.3">
      <c r="B30" s="117">
        <v>26</v>
      </c>
      <c r="C30" s="7">
        <v>73.62</v>
      </c>
      <c r="D30" s="116">
        <v>153.44</v>
      </c>
      <c r="E30" s="116">
        <v>233.26</v>
      </c>
      <c r="F30" s="14">
        <v>313.08</v>
      </c>
      <c r="G30" s="109">
        <v>239.46</v>
      </c>
    </row>
    <row r="31" spans="2:11" x14ac:dyDescent="0.3">
      <c r="B31" s="6">
        <v>27</v>
      </c>
      <c r="C31" s="7">
        <v>73.62</v>
      </c>
      <c r="D31" s="116">
        <v>153.44</v>
      </c>
      <c r="E31" s="116">
        <v>233.26</v>
      </c>
      <c r="F31" s="14">
        <v>313.08</v>
      </c>
      <c r="G31" s="109">
        <v>239.46</v>
      </c>
    </row>
    <row r="32" spans="2:11" x14ac:dyDescent="0.3">
      <c r="B32" s="117">
        <v>28</v>
      </c>
      <c r="C32" s="7">
        <v>73.62</v>
      </c>
      <c r="D32" s="116">
        <v>153.44</v>
      </c>
      <c r="E32" s="116">
        <v>233.26</v>
      </c>
      <c r="F32" s="14">
        <v>313.08</v>
      </c>
      <c r="G32" s="109">
        <v>239.46</v>
      </c>
    </row>
    <row r="33" spans="2:7" x14ac:dyDescent="0.3">
      <c r="B33" s="6">
        <v>29</v>
      </c>
      <c r="C33" s="7">
        <v>73.62</v>
      </c>
      <c r="D33" s="116">
        <v>153.44</v>
      </c>
      <c r="E33" s="116">
        <v>233.26</v>
      </c>
      <c r="F33" s="14">
        <v>313.08</v>
      </c>
      <c r="G33" s="109">
        <v>239.46</v>
      </c>
    </row>
    <row r="34" spans="2:7" x14ac:dyDescent="0.3">
      <c r="B34" s="117">
        <v>30</v>
      </c>
      <c r="C34" s="7">
        <v>73.62</v>
      </c>
      <c r="D34" s="116">
        <v>153.44</v>
      </c>
      <c r="E34" s="116">
        <v>233.26</v>
      </c>
      <c r="F34" s="14">
        <v>313.08</v>
      </c>
      <c r="G34" s="109">
        <v>239.46</v>
      </c>
    </row>
    <row r="35" spans="2:7" x14ac:dyDescent="0.3">
      <c r="B35" s="6">
        <v>31</v>
      </c>
      <c r="C35" s="7">
        <v>73.62</v>
      </c>
      <c r="D35" s="116">
        <v>153.44</v>
      </c>
      <c r="E35" s="116">
        <v>233.26</v>
      </c>
      <c r="F35" s="14">
        <v>313.08</v>
      </c>
      <c r="G35" s="109">
        <v>239.46</v>
      </c>
    </row>
    <row r="36" spans="2:7" x14ac:dyDescent="0.3">
      <c r="B36" s="117">
        <v>32</v>
      </c>
      <c r="C36" s="7">
        <v>73.62</v>
      </c>
      <c r="D36" s="116">
        <v>153.44</v>
      </c>
      <c r="E36" s="116">
        <v>233.26</v>
      </c>
      <c r="F36" s="14">
        <v>313.08</v>
      </c>
      <c r="G36" s="109">
        <v>239.46</v>
      </c>
    </row>
    <row r="37" spans="2:7" x14ac:dyDescent="0.3">
      <c r="B37" s="6">
        <v>33</v>
      </c>
      <c r="C37" s="7">
        <v>73.62</v>
      </c>
      <c r="D37" s="116">
        <v>153.44</v>
      </c>
      <c r="E37" s="116">
        <v>233.26</v>
      </c>
      <c r="F37" s="14">
        <v>313.08</v>
      </c>
      <c r="G37" s="109">
        <v>239.46</v>
      </c>
    </row>
    <row r="38" spans="2:7" x14ac:dyDescent="0.3">
      <c r="B38" s="117">
        <v>34</v>
      </c>
      <c r="C38" s="7">
        <v>73.62</v>
      </c>
      <c r="D38" s="116">
        <v>153.44</v>
      </c>
      <c r="E38" s="116">
        <v>233.26</v>
      </c>
      <c r="F38" s="14">
        <v>313.08</v>
      </c>
      <c r="G38" s="109">
        <v>239.46</v>
      </c>
    </row>
    <row r="39" spans="2:7" x14ac:dyDescent="0.3">
      <c r="B39" s="6">
        <v>35</v>
      </c>
      <c r="C39" s="7">
        <v>73.62</v>
      </c>
      <c r="D39" s="116">
        <v>153.44</v>
      </c>
      <c r="E39" s="116">
        <v>233.26</v>
      </c>
      <c r="F39" s="14">
        <v>313.08</v>
      </c>
      <c r="G39" s="109">
        <v>239.46</v>
      </c>
    </row>
    <row r="40" spans="2:7" x14ac:dyDescent="0.3">
      <c r="B40" s="117">
        <v>36</v>
      </c>
      <c r="C40" s="7">
        <v>73.62</v>
      </c>
      <c r="D40" s="116">
        <v>153.44</v>
      </c>
      <c r="E40" s="116">
        <v>233.26</v>
      </c>
      <c r="F40" s="14">
        <v>313.08</v>
      </c>
      <c r="G40" s="109">
        <v>239.46</v>
      </c>
    </row>
    <row r="41" spans="2:7" x14ac:dyDescent="0.3">
      <c r="B41" s="6">
        <v>37</v>
      </c>
      <c r="C41" s="7">
        <v>73.62</v>
      </c>
      <c r="D41" s="116">
        <v>153.44</v>
      </c>
      <c r="E41" s="116">
        <v>233.26</v>
      </c>
      <c r="F41" s="14">
        <v>313.08</v>
      </c>
      <c r="G41" s="109">
        <v>239.46</v>
      </c>
    </row>
    <row r="42" spans="2:7" x14ac:dyDescent="0.3">
      <c r="B42" s="117">
        <v>38</v>
      </c>
      <c r="C42" s="7">
        <v>73.62</v>
      </c>
      <c r="D42" s="116">
        <v>153.44</v>
      </c>
      <c r="E42" s="116">
        <v>233.26</v>
      </c>
      <c r="F42" s="14">
        <v>313.08</v>
      </c>
      <c r="G42" s="109">
        <v>239.46</v>
      </c>
    </row>
    <row r="43" spans="2:7" x14ac:dyDescent="0.3">
      <c r="B43" s="6">
        <v>39</v>
      </c>
      <c r="C43" s="7">
        <v>73.62</v>
      </c>
      <c r="D43" s="116">
        <v>153.44</v>
      </c>
      <c r="E43" s="116">
        <v>233.26</v>
      </c>
      <c r="F43" s="14">
        <v>313.08</v>
      </c>
      <c r="G43" s="109">
        <v>239.46</v>
      </c>
    </row>
    <row r="44" spans="2:7" x14ac:dyDescent="0.3">
      <c r="B44" s="117">
        <v>40</v>
      </c>
      <c r="C44" s="7">
        <v>73.62</v>
      </c>
      <c r="D44" s="116">
        <v>153.44</v>
      </c>
      <c r="E44" s="116">
        <v>233.26</v>
      </c>
      <c r="F44" s="14">
        <v>313.08</v>
      </c>
      <c r="G44" s="109">
        <v>239.46</v>
      </c>
    </row>
    <row r="45" spans="2:7" x14ac:dyDescent="0.3">
      <c r="B45" s="6">
        <v>41</v>
      </c>
      <c r="C45" s="7">
        <v>73.62</v>
      </c>
      <c r="D45" s="116">
        <v>153.44</v>
      </c>
      <c r="E45" s="116">
        <v>233.26</v>
      </c>
      <c r="F45" s="14">
        <v>313.08</v>
      </c>
      <c r="G45" s="109">
        <v>239.46</v>
      </c>
    </row>
    <row r="46" spans="2:7" x14ac:dyDescent="0.3">
      <c r="B46" s="117">
        <v>42</v>
      </c>
      <c r="C46" s="7">
        <v>73.62</v>
      </c>
      <c r="D46" s="116">
        <v>153.44</v>
      </c>
      <c r="E46" s="116">
        <v>233.26</v>
      </c>
      <c r="F46" s="14">
        <v>313.08</v>
      </c>
      <c r="G46" s="109">
        <v>239.46</v>
      </c>
    </row>
    <row r="47" spans="2:7" x14ac:dyDescent="0.3">
      <c r="B47" s="6">
        <v>43</v>
      </c>
      <c r="C47" s="7">
        <v>73.62</v>
      </c>
      <c r="D47" s="116">
        <v>153.44</v>
      </c>
      <c r="E47" s="116">
        <v>233.26</v>
      </c>
      <c r="F47" s="14">
        <v>313.08</v>
      </c>
      <c r="G47" s="109">
        <v>239.46</v>
      </c>
    </row>
    <row r="48" spans="2:7" s="3" customFormat="1" ht="23.4" x14ac:dyDescent="0.3">
      <c r="B48" s="117">
        <v>44</v>
      </c>
      <c r="C48" s="7">
        <v>73.62</v>
      </c>
      <c r="D48" s="116">
        <v>153.44</v>
      </c>
      <c r="E48" s="116">
        <v>233.26</v>
      </c>
      <c r="F48" s="14">
        <v>313.08</v>
      </c>
      <c r="G48" s="109">
        <v>239.46</v>
      </c>
    </row>
    <row r="49" spans="2:7" x14ac:dyDescent="0.3">
      <c r="B49" s="6">
        <v>45</v>
      </c>
      <c r="C49" s="7">
        <v>73.62</v>
      </c>
      <c r="D49" s="116">
        <v>153.44</v>
      </c>
      <c r="E49" s="116">
        <v>233.26</v>
      </c>
      <c r="F49" s="14">
        <v>313.08</v>
      </c>
      <c r="G49" s="109">
        <v>239.46</v>
      </c>
    </row>
    <row r="50" spans="2:7" x14ac:dyDescent="0.3">
      <c r="B50" s="8">
        <v>46</v>
      </c>
      <c r="C50" s="5">
        <v>100.22</v>
      </c>
      <c r="D50" s="115">
        <v>215.52</v>
      </c>
      <c r="E50" s="115">
        <v>321.95</v>
      </c>
      <c r="F50" s="13">
        <v>437.25</v>
      </c>
      <c r="G50" s="108">
        <v>368.07</v>
      </c>
    </row>
    <row r="51" spans="2:7" x14ac:dyDescent="0.3">
      <c r="B51" s="4">
        <v>47</v>
      </c>
      <c r="C51" s="5">
        <v>100.22</v>
      </c>
      <c r="D51" s="115">
        <v>215.52</v>
      </c>
      <c r="E51" s="115">
        <v>321.95</v>
      </c>
      <c r="F51" s="13">
        <v>437.25</v>
      </c>
      <c r="G51" s="108">
        <v>368.07</v>
      </c>
    </row>
    <row r="52" spans="2:7" x14ac:dyDescent="0.3">
      <c r="B52" s="8">
        <v>48</v>
      </c>
      <c r="C52" s="5">
        <v>100.22</v>
      </c>
      <c r="D52" s="115">
        <v>215.52</v>
      </c>
      <c r="E52" s="115">
        <v>321.95</v>
      </c>
      <c r="F52" s="13">
        <v>437.25</v>
      </c>
      <c r="G52" s="108">
        <v>368.07</v>
      </c>
    </row>
    <row r="53" spans="2:7" x14ac:dyDescent="0.3">
      <c r="B53" s="4">
        <v>49</v>
      </c>
      <c r="C53" s="5">
        <v>100.22</v>
      </c>
      <c r="D53" s="115">
        <v>215.52</v>
      </c>
      <c r="E53" s="115">
        <v>321.95</v>
      </c>
      <c r="F53" s="13">
        <v>437.25</v>
      </c>
      <c r="G53" s="108">
        <v>368.07</v>
      </c>
    </row>
    <row r="54" spans="2:7" x14ac:dyDescent="0.3">
      <c r="B54" s="8">
        <v>50</v>
      </c>
      <c r="C54" s="5">
        <v>100.22</v>
      </c>
      <c r="D54" s="115">
        <v>215.52</v>
      </c>
      <c r="E54" s="115">
        <v>321.95</v>
      </c>
      <c r="F54" s="13">
        <v>437.25</v>
      </c>
      <c r="G54" s="108">
        <v>368.07</v>
      </c>
    </row>
    <row r="55" spans="2:7" x14ac:dyDescent="0.3">
      <c r="B55" s="4">
        <v>51</v>
      </c>
      <c r="C55" s="5">
        <v>100.22</v>
      </c>
      <c r="D55" s="115">
        <v>215.52</v>
      </c>
      <c r="E55" s="115">
        <v>321.95</v>
      </c>
      <c r="F55" s="13">
        <v>437.25</v>
      </c>
      <c r="G55" s="108">
        <v>368.07</v>
      </c>
    </row>
    <row r="56" spans="2:7" x14ac:dyDescent="0.3">
      <c r="B56" s="8">
        <v>52</v>
      </c>
      <c r="C56" s="5">
        <v>100.22</v>
      </c>
      <c r="D56" s="115">
        <v>215.52</v>
      </c>
      <c r="E56" s="115">
        <v>321.95</v>
      </c>
      <c r="F56" s="13">
        <v>437.25</v>
      </c>
      <c r="G56" s="108">
        <v>368.07</v>
      </c>
    </row>
    <row r="57" spans="2:7" x14ac:dyDescent="0.3">
      <c r="B57" s="4">
        <v>53</v>
      </c>
      <c r="C57" s="5">
        <v>100.22</v>
      </c>
      <c r="D57" s="115">
        <v>215.52</v>
      </c>
      <c r="E57" s="115">
        <v>321.95</v>
      </c>
      <c r="F57" s="13">
        <v>437.25</v>
      </c>
      <c r="G57" s="108">
        <v>368.07</v>
      </c>
    </row>
    <row r="58" spans="2:7" x14ac:dyDescent="0.3">
      <c r="B58" s="8">
        <v>54</v>
      </c>
      <c r="C58" s="5">
        <v>100.22</v>
      </c>
      <c r="D58" s="115">
        <v>215.52</v>
      </c>
      <c r="E58" s="115">
        <v>321.95</v>
      </c>
      <c r="F58" s="13">
        <v>437.25</v>
      </c>
      <c r="G58" s="108">
        <v>368.07</v>
      </c>
    </row>
    <row r="59" spans="2:7" x14ac:dyDescent="0.3">
      <c r="B59" s="4">
        <v>55</v>
      </c>
      <c r="C59" s="5">
        <v>100.22</v>
      </c>
      <c r="D59" s="115">
        <v>215.52</v>
      </c>
      <c r="E59" s="115">
        <v>321.95</v>
      </c>
      <c r="F59" s="13">
        <v>437.25</v>
      </c>
      <c r="G59" s="108">
        <v>368.07</v>
      </c>
    </row>
    <row r="60" spans="2:7" x14ac:dyDescent="0.3">
      <c r="B60" s="117">
        <v>56</v>
      </c>
      <c r="C60" s="7">
        <v>188.91</v>
      </c>
      <c r="D60" s="116">
        <v>392.91</v>
      </c>
      <c r="E60" s="116">
        <v>588.03</v>
      </c>
      <c r="F60" s="14">
        <v>792.02</v>
      </c>
      <c r="G60" s="109">
        <v>474.5</v>
      </c>
    </row>
    <row r="61" spans="2:7" x14ac:dyDescent="0.3">
      <c r="B61" s="6">
        <v>57</v>
      </c>
      <c r="C61" s="7">
        <v>188.91</v>
      </c>
      <c r="D61" s="116">
        <v>392.91</v>
      </c>
      <c r="E61" s="116">
        <v>588.03</v>
      </c>
      <c r="F61" s="14">
        <v>792.02</v>
      </c>
      <c r="G61" s="109">
        <v>474.5</v>
      </c>
    </row>
    <row r="62" spans="2:7" x14ac:dyDescent="0.3">
      <c r="B62" s="117">
        <v>58</v>
      </c>
      <c r="C62" s="7">
        <v>188.91</v>
      </c>
      <c r="D62" s="116">
        <v>392.91</v>
      </c>
      <c r="E62" s="116">
        <v>588.03</v>
      </c>
      <c r="F62" s="14">
        <v>792.02</v>
      </c>
      <c r="G62" s="109">
        <v>474.5</v>
      </c>
    </row>
    <row r="63" spans="2:7" x14ac:dyDescent="0.3">
      <c r="B63" s="6">
        <v>59</v>
      </c>
      <c r="C63" s="7">
        <v>188.91</v>
      </c>
      <c r="D63" s="116">
        <v>392.91</v>
      </c>
      <c r="E63" s="116">
        <v>588.03</v>
      </c>
      <c r="F63" s="14">
        <v>792.02</v>
      </c>
      <c r="G63" s="109">
        <v>474.5</v>
      </c>
    </row>
    <row r="64" spans="2:7" x14ac:dyDescent="0.3">
      <c r="B64" s="117">
        <v>60</v>
      </c>
      <c r="C64" s="7">
        <v>188.91</v>
      </c>
      <c r="D64" s="116">
        <v>392.91</v>
      </c>
      <c r="E64" s="116">
        <v>588.03</v>
      </c>
      <c r="F64" s="14">
        <v>792.02</v>
      </c>
      <c r="G64" s="109">
        <v>474.5</v>
      </c>
    </row>
    <row r="65" spans="2:7" x14ac:dyDescent="0.3">
      <c r="B65" s="6">
        <v>61</v>
      </c>
      <c r="C65" s="7">
        <v>188.91</v>
      </c>
      <c r="D65" s="116">
        <v>392.91</v>
      </c>
      <c r="E65" s="116">
        <v>588.03</v>
      </c>
      <c r="F65" s="14">
        <v>792.02</v>
      </c>
      <c r="G65" s="109">
        <v>474.5</v>
      </c>
    </row>
    <row r="66" spans="2:7" x14ac:dyDescent="0.3">
      <c r="B66" s="117">
        <v>62</v>
      </c>
      <c r="C66" s="7">
        <v>188.91</v>
      </c>
      <c r="D66" s="116">
        <v>392.91</v>
      </c>
      <c r="E66" s="116">
        <v>588.03</v>
      </c>
      <c r="F66" s="14">
        <v>792.02</v>
      </c>
      <c r="G66" s="109">
        <v>474.5</v>
      </c>
    </row>
    <row r="67" spans="2:7" x14ac:dyDescent="0.3">
      <c r="B67" s="6">
        <v>63</v>
      </c>
      <c r="C67" s="7">
        <v>188.91</v>
      </c>
      <c r="D67" s="116">
        <v>392.91</v>
      </c>
      <c r="E67" s="116">
        <v>588.03</v>
      </c>
      <c r="F67" s="14">
        <v>792.02</v>
      </c>
      <c r="G67" s="109">
        <v>474.5</v>
      </c>
    </row>
    <row r="68" spans="2:7" x14ac:dyDescent="0.3">
      <c r="B68" s="117">
        <v>64</v>
      </c>
      <c r="C68" s="7">
        <v>188.91</v>
      </c>
      <c r="D68" s="116">
        <v>392.91</v>
      </c>
      <c r="E68" s="116">
        <v>588.03</v>
      </c>
      <c r="F68" s="14">
        <v>792.02</v>
      </c>
      <c r="G68" s="109">
        <v>474.5</v>
      </c>
    </row>
    <row r="69" spans="2:7" x14ac:dyDescent="0.3">
      <c r="B69" s="6">
        <v>65</v>
      </c>
      <c r="C69" s="7">
        <v>188.91</v>
      </c>
      <c r="D69" s="116">
        <v>392.91</v>
      </c>
      <c r="E69" s="116">
        <v>588.03</v>
      </c>
      <c r="F69" s="14">
        <v>792.02</v>
      </c>
      <c r="G69" s="109">
        <v>474.5</v>
      </c>
    </row>
    <row r="70" spans="2:7" x14ac:dyDescent="0.3">
      <c r="B70" s="8">
        <v>66</v>
      </c>
      <c r="C70" s="5">
        <v>242.13</v>
      </c>
      <c r="D70" s="115">
        <v>490.46</v>
      </c>
      <c r="E70" s="115">
        <v>738.8</v>
      </c>
      <c r="F70" s="13">
        <v>987.14</v>
      </c>
      <c r="G70" s="108">
        <v>576.5</v>
      </c>
    </row>
    <row r="71" spans="2:7" x14ac:dyDescent="0.3">
      <c r="B71" s="4">
        <v>67</v>
      </c>
      <c r="C71" s="5">
        <v>242.13</v>
      </c>
      <c r="D71" s="115">
        <v>490.46</v>
      </c>
      <c r="E71" s="115">
        <v>738.8</v>
      </c>
      <c r="F71" s="13">
        <v>987.14</v>
      </c>
      <c r="G71" s="108">
        <v>576.5</v>
      </c>
    </row>
    <row r="72" spans="2:7" x14ac:dyDescent="0.3">
      <c r="B72" s="8">
        <v>68</v>
      </c>
      <c r="C72" s="5">
        <v>242.13</v>
      </c>
      <c r="D72" s="115">
        <v>490.46</v>
      </c>
      <c r="E72" s="115">
        <v>738.8</v>
      </c>
      <c r="F72" s="13">
        <v>987.14</v>
      </c>
      <c r="G72" s="108">
        <v>576.5</v>
      </c>
    </row>
    <row r="73" spans="2:7" x14ac:dyDescent="0.3">
      <c r="B73" s="4">
        <v>69</v>
      </c>
      <c r="C73" s="5">
        <v>242.13</v>
      </c>
      <c r="D73" s="115">
        <v>490.46</v>
      </c>
      <c r="E73" s="115">
        <v>738.8</v>
      </c>
      <c r="F73" s="13">
        <v>987.14</v>
      </c>
      <c r="G73" s="108">
        <v>576.5</v>
      </c>
    </row>
    <row r="74" spans="2:7" x14ac:dyDescent="0.3">
      <c r="B74" s="8">
        <v>70</v>
      </c>
      <c r="C74" s="5">
        <v>242.13</v>
      </c>
      <c r="D74" s="115">
        <v>490.46</v>
      </c>
      <c r="E74" s="115">
        <v>738.8</v>
      </c>
      <c r="F74" s="13">
        <v>987.14</v>
      </c>
      <c r="G74" s="108">
        <v>576.5</v>
      </c>
    </row>
    <row r="75" spans="2:7" x14ac:dyDescent="0.3">
      <c r="B75" s="4">
        <v>71</v>
      </c>
      <c r="C75" s="5">
        <v>242.13</v>
      </c>
      <c r="D75" s="115">
        <v>490.46</v>
      </c>
      <c r="E75" s="115">
        <v>738.8</v>
      </c>
      <c r="F75" s="13">
        <v>987.14</v>
      </c>
      <c r="G75" s="108">
        <v>576.5</v>
      </c>
    </row>
    <row r="76" spans="2:7" x14ac:dyDescent="0.3">
      <c r="B76" s="8">
        <v>72</v>
      </c>
      <c r="C76" s="5">
        <v>242.13</v>
      </c>
      <c r="D76" s="115">
        <v>490.46</v>
      </c>
      <c r="E76" s="115">
        <v>738.8</v>
      </c>
      <c r="F76" s="13">
        <v>987.14</v>
      </c>
      <c r="G76" s="108">
        <v>576.5</v>
      </c>
    </row>
    <row r="77" spans="2:7" x14ac:dyDescent="0.3">
      <c r="B77" s="4">
        <v>73</v>
      </c>
      <c r="C77" s="5">
        <v>242.13</v>
      </c>
      <c r="D77" s="115">
        <v>490.46</v>
      </c>
      <c r="E77" s="115">
        <v>738.8</v>
      </c>
      <c r="F77" s="13">
        <v>987.14</v>
      </c>
      <c r="G77" s="108">
        <v>576.5</v>
      </c>
    </row>
    <row r="78" spans="2:7" x14ac:dyDescent="0.3">
      <c r="B78" s="8">
        <v>74</v>
      </c>
      <c r="C78" s="5">
        <v>242.13</v>
      </c>
      <c r="D78" s="115">
        <v>490.46</v>
      </c>
      <c r="E78" s="115">
        <v>738.8</v>
      </c>
      <c r="F78" s="13">
        <v>987.14</v>
      </c>
      <c r="G78" s="108">
        <v>576.5</v>
      </c>
    </row>
    <row r="79" spans="2:7" x14ac:dyDescent="0.3">
      <c r="B79" s="4">
        <v>75</v>
      </c>
      <c r="C79" s="5">
        <v>242.13</v>
      </c>
      <c r="D79" s="115">
        <v>490.46</v>
      </c>
      <c r="E79" s="115">
        <v>738.8</v>
      </c>
      <c r="F79" s="13">
        <v>987.14</v>
      </c>
      <c r="G79" s="108">
        <v>576.5</v>
      </c>
    </row>
    <row r="80" spans="2:7" x14ac:dyDescent="0.3">
      <c r="B80" s="8">
        <v>76</v>
      </c>
      <c r="C80" s="5">
        <v>242.13</v>
      </c>
      <c r="D80" s="115">
        <v>490.46</v>
      </c>
      <c r="E80" s="115">
        <v>738.8</v>
      </c>
      <c r="F80" s="13">
        <v>987.14</v>
      </c>
      <c r="G80" s="108">
        <v>576.5</v>
      </c>
    </row>
    <row r="81" spans="2:7" x14ac:dyDescent="0.3">
      <c r="B81" s="4">
        <v>77</v>
      </c>
      <c r="C81" s="5">
        <v>242.13</v>
      </c>
      <c r="D81" s="115">
        <v>490.46</v>
      </c>
      <c r="E81" s="115">
        <v>738.8</v>
      </c>
      <c r="F81" s="13">
        <v>987.14</v>
      </c>
      <c r="G81" s="108">
        <v>576.5</v>
      </c>
    </row>
    <row r="82" spans="2:7" x14ac:dyDescent="0.3">
      <c r="B82" s="8">
        <v>78</v>
      </c>
      <c r="C82" s="5">
        <v>242.13</v>
      </c>
      <c r="D82" s="115">
        <v>490.46</v>
      </c>
      <c r="E82" s="115">
        <v>738.8</v>
      </c>
      <c r="F82" s="13">
        <v>987.14</v>
      </c>
      <c r="G82" s="108">
        <v>576.5</v>
      </c>
    </row>
    <row r="83" spans="2:7" x14ac:dyDescent="0.3">
      <c r="B83" s="4">
        <v>79</v>
      </c>
      <c r="C83" s="5">
        <v>242.13</v>
      </c>
      <c r="D83" s="115">
        <v>490.46</v>
      </c>
      <c r="E83" s="115">
        <v>738.8</v>
      </c>
      <c r="F83" s="13">
        <v>987.14</v>
      </c>
      <c r="G83" s="108">
        <v>576.5</v>
      </c>
    </row>
    <row r="84" spans="2:7" x14ac:dyDescent="0.3">
      <c r="B84" s="8" t="s">
        <v>1</v>
      </c>
      <c r="C84" s="5">
        <v>242.13</v>
      </c>
      <c r="D84" s="115">
        <v>490.46</v>
      </c>
      <c r="E84" s="115">
        <v>738.8</v>
      </c>
      <c r="F84" s="13">
        <v>987.14</v>
      </c>
      <c r="G84" s="110">
        <v>576.5</v>
      </c>
    </row>
  </sheetData>
  <sheetProtection algorithmName="SHA-512" hashValue="8UbaD27S4YS3PYu6fZPOE3BZGqqiH/ImashOorhIOWF8Ng4Q3UjT471U+1jfBfwPtJ+9v2H4gGS3K9ZVDLyCYw==" saltValue="r7R0vHT6XnQkP9/Gb4Y5zA==" spinCount="100000" sheet="1" objects="1" scenarios="1"/>
  <mergeCells count="1">
    <mergeCell ref="C1:F1"/>
  </mergeCells>
  <phoneticPr fontId="12" type="noConversion"/>
  <dataValidations count="1">
    <dataValidation type="list" allowBlank="1" showInputMessage="1" showErrorMessage="1" sqref="D2:F2" xr:uid="{E3A0A5AF-7E0E-4608-9868-3690CDCF708A}">
      <formula1>e_opzioni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86CF-A347-4A8A-B7DB-4F30F9A1C00E}">
  <sheetPr codeName="Foglio2"/>
  <dimension ref="A1:AF31"/>
  <sheetViews>
    <sheetView showGridLines="0" tabSelected="1" zoomScale="80" zoomScaleNormal="80" workbookViewId="0">
      <selection activeCell="D6" sqref="D6"/>
    </sheetView>
  </sheetViews>
  <sheetFormatPr defaultColWidth="0" defaultRowHeight="14.4" x14ac:dyDescent="0.3"/>
  <cols>
    <col min="1" max="1" width="3.6640625" style="18" customWidth="1"/>
    <col min="2" max="2" width="4.88671875" style="18" customWidth="1"/>
    <col min="3" max="3" width="26.33203125" style="35" customWidth="1"/>
    <col min="4" max="4" width="14" style="18" customWidth="1"/>
    <col min="5" max="5" width="11.6640625" style="18" customWidth="1"/>
    <col min="6" max="6" width="9.6640625" style="18" customWidth="1"/>
    <col min="7" max="7" width="11.6640625" style="18" customWidth="1"/>
    <col min="8" max="8" width="9.6640625" style="18" customWidth="1"/>
    <col min="9" max="10" width="11.6640625" style="18" customWidth="1"/>
    <col min="11" max="11" width="9.6640625" style="18" customWidth="1"/>
    <col min="12" max="12" width="11.6640625" style="18" customWidth="1"/>
    <col min="13" max="13" width="9.6640625" style="18" customWidth="1"/>
    <col min="14" max="15" width="11.6640625" style="18" customWidth="1"/>
    <col min="16" max="16" width="9.6640625" style="18" customWidth="1"/>
    <col min="17" max="17" width="11.6640625" style="18" customWidth="1"/>
    <col min="18" max="18" width="9.6640625" style="18" customWidth="1"/>
    <col min="19" max="19" width="11.6640625" style="18" customWidth="1"/>
    <col min="20" max="20" width="9.6640625" style="18" customWidth="1"/>
    <col min="21" max="21" width="3.6640625" style="18" customWidth="1"/>
    <col min="22" max="32" width="0" style="18" hidden="1" customWidth="1"/>
    <col min="33" max="16384" width="9.109375" style="18" hidden="1"/>
  </cols>
  <sheetData>
    <row r="1" spans="2:20" ht="9" customHeight="1" thickBot="1" x14ac:dyDescent="0.35"/>
    <row r="2" spans="2:20" ht="9" customHeight="1" thickTop="1" thickBot="1" x14ac:dyDescent="0.35">
      <c r="B2" s="36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2:20" ht="27" thickTop="1" thickBot="1" x14ac:dyDescent="0.35">
      <c r="B3" s="15"/>
      <c r="C3" s="152" t="s">
        <v>23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4"/>
      <c r="T3" s="17"/>
    </row>
    <row r="4" spans="2:20" ht="9" customHeight="1" thickTop="1" x14ac:dyDescent="0.3">
      <c r="B4" s="15"/>
      <c r="C4" s="3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7"/>
    </row>
    <row r="5" spans="2:20" x14ac:dyDescent="0.3">
      <c r="B5" s="15"/>
      <c r="C5" s="16" t="s">
        <v>9</v>
      </c>
      <c r="D5" s="40">
        <f ca="1">TODAY()</f>
        <v>45315</v>
      </c>
      <c r="G5" s="16" t="s">
        <v>36</v>
      </c>
      <c r="H5" s="42">
        <f ca="1">+ROUND(IF($D$21&lt;=500, MIN(MAX(15%*$D$21,5),25),IF($D$21&lt;=1500,MIN(15%*$D$21,40),MIN(15%*$D$21,65))),2)</f>
        <v>25</v>
      </c>
      <c r="I5" s="24"/>
      <c r="K5" s="24"/>
      <c r="L5" s="24"/>
      <c r="M5" s="24"/>
      <c r="N5" s="24"/>
      <c r="O5" s="24"/>
      <c r="P5" s="24"/>
      <c r="Q5" s="24"/>
      <c r="R5" s="24"/>
      <c r="S5" s="24"/>
      <c r="T5" s="17"/>
    </row>
    <row r="6" spans="2:20" ht="28.5" customHeight="1" x14ac:dyDescent="0.3">
      <c r="B6" s="15"/>
      <c r="C6" s="19" t="s">
        <v>26</v>
      </c>
      <c r="D6" s="135">
        <v>50000</v>
      </c>
      <c r="G6" s="19" t="s">
        <v>32</v>
      </c>
      <c r="H6" s="43">
        <v>0</v>
      </c>
      <c r="I6" s="24"/>
      <c r="K6" s="24"/>
      <c r="L6" s="24"/>
      <c r="M6" s="24"/>
      <c r="N6" s="24"/>
      <c r="O6" s="24"/>
      <c r="P6" s="24"/>
      <c r="Q6" s="24"/>
      <c r="R6" s="24"/>
      <c r="S6" s="24"/>
      <c r="T6" s="17"/>
    </row>
    <row r="7" spans="2:20" ht="28.5" customHeight="1" x14ac:dyDescent="0.3">
      <c r="B7" s="15"/>
      <c r="C7" s="19" t="s">
        <v>31</v>
      </c>
      <c r="D7" s="136" t="s">
        <v>5</v>
      </c>
      <c r="E7" s="161" t="str">
        <f>IF(AND(c_vs="SI",c_opzione_indenn="NO"),"La garanzia RIMBORSO SPESE può essere acquitata solo se abbinata alla garanzia DIARIA","")</f>
        <v/>
      </c>
      <c r="F7" s="162"/>
      <c r="G7" s="162"/>
      <c r="H7" s="162"/>
      <c r="I7" s="162"/>
      <c r="J7" s="162"/>
      <c r="K7" s="162"/>
      <c r="L7" s="162"/>
      <c r="M7" s="162"/>
      <c r="N7" s="24"/>
      <c r="O7" s="24"/>
      <c r="P7" s="24"/>
      <c r="Q7" s="24"/>
      <c r="R7" s="24"/>
      <c r="S7" s="24"/>
      <c r="T7" s="17"/>
    </row>
    <row r="8" spans="2:20" s="23" customFormat="1" ht="9" customHeight="1" x14ac:dyDescent="0.3">
      <c r="B8" s="20"/>
      <c r="C8" s="33"/>
      <c r="D8" s="34"/>
      <c r="E8" s="41"/>
      <c r="F8" s="24"/>
      <c r="G8" s="24"/>
      <c r="H8" s="24"/>
      <c r="I8" s="24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2:20" s="27" customFormat="1" ht="15" customHeight="1" x14ac:dyDescent="0.3">
      <c r="B9" s="25"/>
      <c r="C9" s="157" t="s">
        <v>2</v>
      </c>
      <c r="D9" s="159" t="s">
        <v>0</v>
      </c>
      <c r="E9" s="149" t="s">
        <v>15</v>
      </c>
      <c r="F9" s="150"/>
      <c r="G9" s="150"/>
      <c r="H9" s="150"/>
      <c r="I9" s="151"/>
      <c r="J9" s="149" t="s">
        <v>16</v>
      </c>
      <c r="K9" s="150"/>
      <c r="L9" s="150"/>
      <c r="M9" s="150"/>
      <c r="N9" s="151"/>
      <c r="O9" s="149" t="s">
        <v>25</v>
      </c>
      <c r="P9" s="150"/>
      <c r="Q9" s="150"/>
      <c r="R9" s="150"/>
      <c r="S9" s="126"/>
      <c r="T9" s="26"/>
    </row>
    <row r="10" spans="2:20" s="90" customFormat="1" ht="28.8" x14ac:dyDescent="0.3">
      <c r="B10" s="83"/>
      <c r="C10" s="158"/>
      <c r="D10" s="160"/>
      <c r="E10" s="84" t="s">
        <v>6</v>
      </c>
      <c r="F10" s="85" t="s">
        <v>18</v>
      </c>
      <c r="G10" s="86" t="s">
        <v>17</v>
      </c>
      <c r="H10" s="87" t="s">
        <v>19</v>
      </c>
      <c r="I10" s="28" t="s">
        <v>7</v>
      </c>
      <c r="J10" s="84" t="s">
        <v>6</v>
      </c>
      <c r="K10" s="85" t="s">
        <v>18</v>
      </c>
      <c r="L10" s="86" t="s">
        <v>17</v>
      </c>
      <c r="M10" s="87" t="s">
        <v>19</v>
      </c>
      <c r="N10" s="28" t="s">
        <v>7</v>
      </c>
      <c r="O10" s="84" t="s">
        <v>6</v>
      </c>
      <c r="P10" s="85" t="s">
        <v>18</v>
      </c>
      <c r="Q10" s="86" t="s">
        <v>17</v>
      </c>
      <c r="R10" s="88" t="s">
        <v>19</v>
      </c>
      <c r="S10" s="79" t="s">
        <v>7</v>
      </c>
      <c r="T10" s="89"/>
    </row>
    <row r="11" spans="2:20" x14ac:dyDescent="0.3">
      <c r="B11" s="105"/>
      <c r="C11" s="76">
        <v>28045</v>
      </c>
      <c r="D11" s="44">
        <f t="shared" ref="D11:D18" ca="1" si="0">IF(C11="","",IF(DATEDIF(C11,c_data_eff,"y")&gt;=c_etamax,"età non ammessa",DATEDIF(C11,c_data_eff,"y")))</f>
        <v>47</v>
      </c>
      <c r="E11" s="45">
        <f t="shared" ref="E11:E18" ca="1" si="1">IF(D11&lt;&gt;"",+VLOOKUP(D11,t_premi,HLOOKUP(c_opzione_indenn,t_opzione,2,FALSE),FALSE)*(1-sc_teste),0)</f>
        <v>215.52</v>
      </c>
      <c r="F11" s="46">
        <f ca="1">ROUND(E11*10%,2)</f>
        <v>21.55</v>
      </c>
      <c r="G11" s="47">
        <f ca="1">E11+F11</f>
        <v>237.07000000000002</v>
      </c>
      <c r="H11" s="48">
        <f ca="1">ROUND(G11*2.5%,2)</f>
        <v>5.93</v>
      </c>
      <c r="I11" s="91">
        <f ca="1">G11+H11</f>
        <v>243.00000000000003</v>
      </c>
      <c r="J11" s="45">
        <f t="shared" ref="J11:J18" si="2">IF(OR(c_vs="NO",AND(c_vs="SI",c_opzione_indenn="NO")),0,IF($D11="",0,ROUND(VLOOKUP($D11,t_premi,6,FALSE),2)))*(1-sc_teste)</f>
        <v>0</v>
      </c>
      <c r="K11" s="46">
        <f>ROUND(J11*10%,2)</f>
        <v>0</v>
      </c>
      <c r="L11" s="47">
        <f>J11+K11</f>
        <v>0</v>
      </c>
      <c r="M11" s="48">
        <f>ROUND(L11*2.5%,2)</f>
        <v>0</v>
      </c>
      <c r="N11" s="91">
        <f>L11+M11</f>
        <v>0</v>
      </c>
      <c r="O11" s="45">
        <f ca="1">IF(D11&lt;&gt;"",Coeff!$H$2,0)/nr_teste*(1-sc_teste)</f>
        <v>5.78</v>
      </c>
      <c r="P11" s="46">
        <f ca="1">ROUND(O11*10%,2)</f>
        <v>0.57999999999999996</v>
      </c>
      <c r="Q11" s="47">
        <f ca="1">O11+P11</f>
        <v>6.36</v>
      </c>
      <c r="R11" s="49">
        <f ca="1">ROUND(Q11*10%,2)</f>
        <v>0.64</v>
      </c>
      <c r="S11" s="80">
        <f ca="1">IF(D11="",0,I11+N11+R11)</f>
        <v>243.64000000000001</v>
      </c>
      <c r="T11" s="50"/>
    </row>
    <row r="12" spans="2:20" x14ac:dyDescent="0.3">
      <c r="B12" s="104"/>
      <c r="C12" s="124"/>
      <c r="D12" s="51" t="str">
        <f t="shared" si="0"/>
        <v/>
      </c>
      <c r="E12" s="52">
        <f t="shared" si="1"/>
        <v>0</v>
      </c>
      <c r="F12" s="53">
        <f t="shared" ref="F12:F18" si="3">ROUND(E12*10%,2)</f>
        <v>0</v>
      </c>
      <c r="G12" s="54">
        <f t="shared" ref="G12:G18" si="4">E12+F12</f>
        <v>0</v>
      </c>
      <c r="H12" s="55">
        <f t="shared" ref="H12:H18" si="5">ROUND(G12*2.5%,2)</f>
        <v>0</v>
      </c>
      <c r="I12" s="92">
        <f t="shared" ref="I12:I18" si="6">G12+H12</f>
        <v>0</v>
      </c>
      <c r="J12" s="52">
        <f t="shared" si="2"/>
        <v>0</v>
      </c>
      <c r="K12" s="53">
        <f t="shared" ref="K12:K18" si="7">ROUND(J12*10%,2)</f>
        <v>0</v>
      </c>
      <c r="L12" s="54">
        <f t="shared" ref="L12:L18" si="8">J12+K12</f>
        <v>0</v>
      </c>
      <c r="M12" s="55">
        <f t="shared" ref="M12:M18" si="9">ROUND(L12*2.5%,2)</f>
        <v>0</v>
      </c>
      <c r="N12" s="92">
        <f t="shared" ref="N12:N18" si="10">L12+M12</f>
        <v>0</v>
      </c>
      <c r="O12" s="52">
        <f>IF(D12&lt;&gt;"",Coeff!$H$2,0)/nr_teste*(1-sc_teste)</f>
        <v>0</v>
      </c>
      <c r="P12" s="53">
        <f t="shared" ref="P12:P18" si="11">ROUND(O12*10%,2)</f>
        <v>0</v>
      </c>
      <c r="Q12" s="54">
        <f t="shared" ref="Q12:Q18" si="12">O12+P12</f>
        <v>0</v>
      </c>
      <c r="R12" s="56">
        <f t="shared" ref="R12:R18" si="13">ROUND(Q12*10%,2)</f>
        <v>0</v>
      </c>
      <c r="S12" s="81">
        <f t="shared" ref="S12:S18" si="14">IF(D12="",0,I12+N12+R12)</f>
        <v>0</v>
      </c>
      <c r="T12" s="17"/>
    </row>
    <row r="13" spans="2:20" x14ac:dyDescent="0.3">
      <c r="B13" s="104"/>
      <c r="C13" s="124"/>
      <c r="D13" s="51" t="str">
        <f t="shared" si="0"/>
        <v/>
      </c>
      <c r="E13" s="52">
        <f t="shared" si="1"/>
        <v>0</v>
      </c>
      <c r="F13" s="53">
        <f t="shared" si="3"/>
        <v>0</v>
      </c>
      <c r="G13" s="54">
        <f t="shared" si="4"/>
        <v>0</v>
      </c>
      <c r="H13" s="55">
        <f t="shared" si="5"/>
        <v>0</v>
      </c>
      <c r="I13" s="92">
        <f t="shared" si="6"/>
        <v>0</v>
      </c>
      <c r="J13" s="52">
        <f t="shared" si="2"/>
        <v>0</v>
      </c>
      <c r="K13" s="53">
        <f t="shared" si="7"/>
        <v>0</v>
      </c>
      <c r="L13" s="54">
        <f t="shared" si="8"/>
        <v>0</v>
      </c>
      <c r="M13" s="55">
        <f t="shared" si="9"/>
        <v>0</v>
      </c>
      <c r="N13" s="92">
        <f t="shared" si="10"/>
        <v>0</v>
      </c>
      <c r="O13" s="52">
        <f>IF(D13&lt;&gt;"",Coeff!$H$2,0)/nr_teste*(1-sc_teste)</f>
        <v>0</v>
      </c>
      <c r="P13" s="53">
        <f t="shared" si="11"/>
        <v>0</v>
      </c>
      <c r="Q13" s="54">
        <f t="shared" si="12"/>
        <v>0</v>
      </c>
      <c r="R13" s="56">
        <f t="shared" si="13"/>
        <v>0</v>
      </c>
      <c r="S13" s="81">
        <f t="shared" si="14"/>
        <v>0</v>
      </c>
      <c r="T13" s="17"/>
    </row>
    <row r="14" spans="2:20" x14ac:dyDescent="0.3">
      <c r="B14" s="104"/>
      <c r="C14" s="124"/>
      <c r="D14" s="51" t="str">
        <f t="shared" si="0"/>
        <v/>
      </c>
      <c r="E14" s="52">
        <f t="shared" si="1"/>
        <v>0</v>
      </c>
      <c r="F14" s="53">
        <f t="shared" si="3"/>
        <v>0</v>
      </c>
      <c r="G14" s="54">
        <f t="shared" si="4"/>
        <v>0</v>
      </c>
      <c r="H14" s="55">
        <f t="shared" si="5"/>
        <v>0</v>
      </c>
      <c r="I14" s="92">
        <f t="shared" si="6"/>
        <v>0</v>
      </c>
      <c r="J14" s="52">
        <f t="shared" si="2"/>
        <v>0</v>
      </c>
      <c r="K14" s="53">
        <f t="shared" si="7"/>
        <v>0</v>
      </c>
      <c r="L14" s="54">
        <f t="shared" si="8"/>
        <v>0</v>
      </c>
      <c r="M14" s="55">
        <f t="shared" si="9"/>
        <v>0</v>
      </c>
      <c r="N14" s="92">
        <f t="shared" si="10"/>
        <v>0</v>
      </c>
      <c r="O14" s="52">
        <f>IF(D14&lt;&gt;"",Coeff!$H$2,0)/nr_teste*(1-sc_teste)</f>
        <v>0</v>
      </c>
      <c r="P14" s="53">
        <f t="shared" si="11"/>
        <v>0</v>
      </c>
      <c r="Q14" s="54">
        <f t="shared" si="12"/>
        <v>0</v>
      </c>
      <c r="R14" s="56">
        <f t="shared" si="13"/>
        <v>0</v>
      </c>
      <c r="S14" s="81">
        <f t="shared" si="14"/>
        <v>0</v>
      </c>
      <c r="T14" s="17"/>
    </row>
    <row r="15" spans="2:20" x14ac:dyDescent="0.3">
      <c r="B15" s="104"/>
      <c r="C15" s="124"/>
      <c r="D15" s="51" t="str">
        <f t="shared" si="0"/>
        <v/>
      </c>
      <c r="E15" s="52">
        <f t="shared" si="1"/>
        <v>0</v>
      </c>
      <c r="F15" s="53">
        <f t="shared" si="3"/>
        <v>0</v>
      </c>
      <c r="G15" s="54">
        <f t="shared" si="4"/>
        <v>0</v>
      </c>
      <c r="H15" s="55">
        <f t="shared" si="5"/>
        <v>0</v>
      </c>
      <c r="I15" s="92">
        <f t="shared" si="6"/>
        <v>0</v>
      </c>
      <c r="J15" s="52">
        <f t="shared" si="2"/>
        <v>0</v>
      </c>
      <c r="K15" s="53">
        <f t="shared" si="7"/>
        <v>0</v>
      </c>
      <c r="L15" s="54">
        <f t="shared" si="8"/>
        <v>0</v>
      </c>
      <c r="M15" s="55">
        <f t="shared" si="9"/>
        <v>0</v>
      </c>
      <c r="N15" s="92">
        <f t="shared" si="10"/>
        <v>0</v>
      </c>
      <c r="O15" s="52">
        <f>IF(D15&lt;&gt;"",Coeff!$H$2,0)/nr_teste*(1-sc_teste)</f>
        <v>0</v>
      </c>
      <c r="P15" s="53">
        <f t="shared" si="11"/>
        <v>0</v>
      </c>
      <c r="Q15" s="54">
        <f t="shared" si="12"/>
        <v>0</v>
      </c>
      <c r="R15" s="56">
        <f t="shared" si="13"/>
        <v>0</v>
      </c>
      <c r="S15" s="81">
        <f t="shared" si="14"/>
        <v>0</v>
      </c>
      <c r="T15" s="17"/>
    </row>
    <row r="16" spans="2:20" x14ac:dyDescent="0.3">
      <c r="B16" s="104"/>
      <c r="C16" s="124"/>
      <c r="D16" s="51" t="str">
        <f t="shared" si="0"/>
        <v/>
      </c>
      <c r="E16" s="52">
        <f t="shared" si="1"/>
        <v>0</v>
      </c>
      <c r="F16" s="53">
        <f t="shared" si="3"/>
        <v>0</v>
      </c>
      <c r="G16" s="54">
        <f t="shared" si="4"/>
        <v>0</v>
      </c>
      <c r="H16" s="55">
        <f t="shared" si="5"/>
        <v>0</v>
      </c>
      <c r="I16" s="92">
        <f t="shared" si="6"/>
        <v>0</v>
      </c>
      <c r="J16" s="52">
        <f t="shared" si="2"/>
        <v>0</v>
      </c>
      <c r="K16" s="53">
        <f t="shared" si="7"/>
        <v>0</v>
      </c>
      <c r="L16" s="54">
        <f t="shared" si="8"/>
        <v>0</v>
      </c>
      <c r="M16" s="55">
        <f t="shared" si="9"/>
        <v>0</v>
      </c>
      <c r="N16" s="92">
        <f t="shared" si="10"/>
        <v>0</v>
      </c>
      <c r="O16" s="52">
        <f>IF(D16&lt;&gt;"",Coeff!$H$2,0)/nr_teste*(1-sc_teste)</f>
        <v>0</v>
      </c>
      <c r="P16" s="53">
        <f t="shared" si="11"/>
        <v>0</v>
      </c>
      <c r="Q16" s="54">
        <f t="shared" si="12"/>
        <v>0</v>
      </c>
      <c r="R16" s="56">
        <f t="shared" si="13"/>
        <v>0</v>
      </c>
      <c r="S16" s="81">
        <f t="shared" si="14"/>
        <v>0</v>
      </c>
      <c r="T16" s="17"/>
    </row>
    <row r="17" spans="2:20" x14ac:dyDescent="0.3">
      <c r="B17" s="104"/>
      <c r="C17" s="124"/>
      <c r="D17" s="51" t="str">
        <f t="shared" si="0"/>
        <v/>
      </c>
      <c r="E17" s="52">
        <f t="shared" si="1"/>
        <v>0</v>
      </c>
      <c r="F17" s="53">
        <f t="shared" si="3"/>
        <v>0</v>
      </c>
      <c r="G17" s="54">
        <f t="shared" si="4"/>
        <v>0</v>
      </c>
      <c r="H17" s="55">
        <f t="shared" si="5"/>
        <v>0</v>
      </c>
      <c r="I17" s="92">
        <f t="shared" si="6"/>
        <v>0</v>
      </c>
      <c r="J17" s="52">
        <f t="shared" si="2"/>
        <v>0</v>
      </c>
      <c r="K17" s="53">
        <f t="shared" si="7"/>
        <v>0</v>
      </c>
      <c r="L17" s="54">
        <f t="shared" si="8"/>
        <v>0</v>
      </c>
      <c r="M17" s="55">
        <f t="shared" si="9"/>
        <v>0</v>
      </c>
      <c r="N17" s="92">
        <f t="shared" si="10"/>
        <v>0</v>
      </c>
      <c r="O17" s="52">
        <f>IF(D17&lt;&gt;"",Coeff!$H$2,0)/nr_teste*(1-sc_teste)</f>
        <v>0</v>
      </c>
      <c r="P17" s="53">
        <f t="shared" si="11"/>
        <v>0</v>
      </c>
      <c r="Q17" s="54">
        <f t="shared" si="12"/>
        <v>0</v>
      </c>
      <c r="R17" s="56">
        <f t="shared" si="13"/>
        <v>0</v>
      </c>
      <c r="S17" s="81">
        <f t="shared" si="14"/>
        <v>0</v>
      </c>
      <c r="T17" s="17"/>
    </row>
    <row r="18" spans="2:20" x14ac:dyDescent="0.3">
      <c r="B18" s="104"/>
      <c r="C18" s="125"/>
      <c r="D18" s="57" t="str">
        <f t="shared" si="0"/>
        <v/>
      </c>
      <c r="E18" s="58">
        <f t="shared" si="1"/>
        <v>0</v>
      </c>
      <c r="F18" s="59">
        <f t="shared" si="3"/>
        <v>0</v>
      </c>
      <c r="G18" s="60">
        <f t="shared" si="4"/>
        <v>0</v>
      </c>
      <c r="H18" s="61">
        <f t="shared" si="5"/>
        <v>0</v>
      </c>
      <c r="I18" s="93">
        <f t="shared" si="6"/>
        <v>0</v>
      </c>
      <c r="J18" s="58">
        <f t="shared" si="2"/>
        <v>0</v>
      </c>
      <c r="K18" s="59">
        <f t="shared" si="7"/>
        <v>0</v>
      </c>
      <c r="L18" s="60">
        <f t="shared" si="8"/>
        <v>0</v>
      </c>
      <c r="M18" s="61">
        <f t="shared" si="9"/>
        <v>0</v>
      </c>
      <c r="N18" s="93">
        <f t="shared" si="10"/>
        <v>0</v>
      </c>
      <c r="O18" s="58">
        <f>IF(D18&lt;&gt;"",Coeff!$H$2,0)/nr_teste*(1-sc_teste)</f>
        <v>0</v>
      </c>
      <c r="P18" s="59">
        <f t="shared" si="11"/>
        <v>0</v>
      </c>
      <c r="Q18" s="60">
        <f t="shared" si="12"/>
        <v>0</v>
      </c>
      <c r="R18" s="62">
        <f t="shared" si="13"/>
        <v>0</v>
      </c>
      <c r="S18" s="82">
        <f t="shared" si="14"/>
        <v>0</v>
      </c>
      <c r="T18" s="17"/>
    </row>
    <row r="19" spans="2:20" s="102" customFormat="1" x14ac:dyDescent="0.3">
      <c r="B19" s="94"/>
      <c r="C19" s="155" t="s">
        <v>8</v>
      </c>
      <c r="D19" s="156"/>
      <c r="E19" s="95">
        <f ca="1">SUM(E11:E18)</f>
        <v>215.52</v>
      </c>
      <c r="F19" s="96">
        <f t="shared" ref="F19:S19" ca="1" si="15">SUM(F11:F18)</f>
        <v>21.55</v>
      </c>
      <c r="G19" s="97">
        <f t="shared" ca="1" si="15"/>
        <v>237.07000000000002</v>
      </c>
      <c r="H19" s="98">
        <f t="shared" ca="1" si="15"/>
        <v>5.93</v>
      </c>
      <c r="I19" s="99">
        <f t="shared" ca="1" si="15"/>
        <v>243.00000000000003</v>
      </c>
      <c r="J19" s="95">
        <f t="shared" si="15"/>
        <v>0</v>
      </c>
      <c r="K19" s="96">
        <f t="shared" si="15"/>
        <v>0</v>
      </c>
      <c r="L19" s="97">
        <f t="shared" si="15"/>
        <v>0</v>
      </c>
      <c r="M19" s="98">
        <f t="shared" si="15"/>
        <v>0</v>
      </c>
      <c r="N19" s="99">
        <f t="shared" si="15"/>
        <v>0</v>
      </c>
      <c r="O19" s="95">
        <f t="shared" ca="1" si="15"/>
        <v>5.78</v>
      </c>
      <c r="P19" s="96">
        <f t="shared" ca="1" si="15"/>
        <v>0.57999999999999996</v>
      </c>
      <c r="Q19" s="97">
        <f t="shared" ca="1" si="15"/>
        <v>6.36</v>
      </c>
      <c r="R19" s="99">
        <f t="shared" ca="1" si="15"/>
        <v>0.64</v>
      </c>
      <c r="S19" s="100">
        <f t="shared" ca="1" si="15"/>
        <v>243.64000000000001</v>
      </c>
      <c r="T19" s="101"/>
    </row>
    <row r="20" spans="2:20" s="65" customFormat="1" ht="9" customHeight="1" x14ac:dyDescent="0.3">
      <c r="B20" s="63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4"/>
    </row>
    <row r="21" spans="2:20" s="65" customFormat="1" x14ac:dyDescent="0.3">
      <c r="B21" s="63"/>
      <c r="C21" s="68" t="s">
        <v>11</v>
      </c>
      <c r="D21" s="69">
        <f ca="1">E19+J19+O19</f>
        <v>221.3</v>
      </c>
      <c r="E21" s="77"/>
      <c r="F21" s="127" t="s">
        <v>14</v>
      </c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64"/>
    </row>
    <row r="22" spans="2:20" s="65" customFormat="1" x14ac:dyDescent="0.3">
      <c r="B22" s="63"/>
      <c r="C22" s="68" t="s">
        <v>12</v>
      </c>
      <c r="D22" s="69">
        <f ca="1">F19+K19+P19</f>
        <v>22.13</v>
      </c>
      <c r="E22" s="77"/>
      <c r="F22" s="143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64"/>
    </row>
    <row r="23" spans="2:20" s="65" customFormat="1" x14ac:dyDescent="0.3">
      <c r="B23" s="63"/>
      <c r="C23" s="68" t="s">
        <v>10</v>
      </c>
      <c r="D23" s="69" cm="1">
        <f t="array" ref="D23">IF(c_diritti_input&lt;&gt;"",c_diritti_input,c_diritti_pass)</f>
        <v>0</v>
      </c>
      <c r="E23" s="77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5"/>
      <c r="T23" s="64"/>
    </row>
    <row r="24" spans="2:20" s="65" customFormat="1" x14ac:dyDescent="0.3">
      <c r="B24" s="63"/>
      <c r="C24" s="68" t="s">
        <v>21</v>
      </c>
      <c r="D24" s="69">
        <f ca="1">H19+M19+R19+ROUND(D23*((D21-O19)/(D21))*2.5%+D23*(O19/(D21))*10%,2)</f>
        <v>6.5699999999999994</v>
      </c>
      <c r="E24" s="77"/>
      <c r="F24" s="143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  <c r="T24" s="64"/>
    </row>
    <row r="25" spans="2:20" ht="15.6" x14ac:dyDescent="0.3">
      <c r="B25" s="15"/>
      <c r="C25" s="70" t="s">
        <v>13</v>
      </c>
      <c r="D25" s="137">
        <f ca="1">D21+D22+D23+D24</f>
        <v>250</v>
      </c>
      <c r="E25" s="78"/>
      <c r="F25" s="146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8"/>
      <c r="T25" s="64"/>
    </row>
    <row r="26" spans="2:20" ht="15" thickBot="1" x14ac:dyDescent="0.35">
      <c r="B26" s="71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</row>
    <row r="27" spans="2:20" ht="15" thickTop="1" x14ac:dyDescent="0.3">
      <c r="O27" s="75"/>
      <c r="P27" s="75"/>
      <c r="Q27" s="75"/>
      <c r="R27" s="75"/>
      <c r="S27" s="75"/>
    </row>
    <row r="29" spans="2:20" x14ac:dyDescent="0.3">
      <c r="D29" s="103"/>
      <c r="E29" s="103"/>
    </row>
    <row r="30" spans="2:20" x14ac:dyDescent="0.3">
      <c r="D30" s="103"/>
      <c r="E30" s="103"/>
    </row>
    <row r="31" spans="2:20" x14ac:dyDescent="0.3">
      <c r="D31" s="103"/>
    </row>
  </sheetData>
  <sheetProtection algorithmName="SHA-512" hashValue="+bI/I3u80xFv0JauFdbvzb5zbGh+Yzh5HIThSRcQS92x3rH3IrQP6AuKAYfIHkilJNOs0xQDmJdyhG1SaBsCdQ==" saltValue="L29b8EID6mEW39sM37fRiw==" spinCount="100000" sheet="1" objects="1" scenarios="1"/>
  <mergeCells count="9">
    <mergeCell ref="F22:S25"/>
    <mergeCell ref="J9:N9"/>
    <mergeCell ref="C3:S3"/>
    <mergeCell ref="C19:D19"/>
    <mergeCell ref="E9:I9"/>
    <mergeCell ref="C9:C10"/>
    <mergeCell ref="D9:D10"/>
    <mergeCell ref="E7:M7"/>
    <mergeCell ref="O9:R9"/>
  </mergeCells>
  <conditionalFormatting sqref="D7">
    <cfRule type="cellIs" dxfId="1" priority="2" operator="equal">
      <formula>AND($D$6="NO",$D$7="SI")</formula>
    </cfRule>
  </conditionalFormatting>
  <conditionalFormatting sqref="E7:M7">
    <cfRule type="cellIs" dxfId="0" priority="1" operator="equal">
      <formula>"La garanzia RIMBORSO SPESE può essere acquitata solo se abbinata alla garanzia DIARIA"</formula>
    </cfRule>
  </conditionalFormatting>
  <dataValidations count="7">
    <dataValidation allowBlank="1" showInputMessage="1" showErrorMessage="1" errorTitle="limiti di età" error="Fuori dai limiti di età previsti" sqref="D5 E8 D12:D18 H5 H6" xr:uid="{02E5F88D-7F11-45AC-A9C6-DDE149F807F4}"/>
    <dataValidation allowBlank="1" showInputMessage="1" showErrorMessage="1" errorTitle="numero teste da 1 a 8" error="numero teste da 1 a 8" sqref="E8 D5 O27:S27 H5 H6" xr:uid="{9EE29FBF-9B9D-4467-BD92-30842769D9C8}"/>
    <dataValidation type="list" allowBlank="1" showInputMessage="1" showErrorMessage="1" errorTitle="limiti di età" error="Fuori dai limiti di età previsti" sqref="D6" xr:uid="{63CCB55A-AA8C-4BAC-A9F3-2AACFAA76A97}">
      <formula1>e_opzioni</formula1>
    </dataValidation>
    <dataValidation type="list" allowBlank="1" showInputMessage="1" showErrorMessage="1" errorTitle="limiti di età" error="Fuori dai limiti di età previsti" sqref="D7" xr:uid="{233427AB-2615-484F-B209-12DE4E7BAF25}">
      <formula1>e_sn</formula1>
    </dataValidation>
    <dataValidation operator="greaterThanOrEqual" allowBlank="1" showInputMessage="1" showErrorMessage="1" errorTitle="limiti di età" error="Fuori dai limiti di età previsti" sqref="D11" xr:uid="{8A6C69B3-1D7D-4B26-9F6D-A3986857832E}"/>
    <dataValidation operator="lessThan" showInputMessage="1" showErrorMessage="1" errorTitle="superati limiti età in ingresso" sqref="B11:B18" xr:uid="{2DE159FA-E956-4D5D-957A-D1907D820985}"/>
    <dataValidation type="date" operator="greaterThan" allowBlank="1" showInputMessage="1" showErrorMessage="1" errorTitle="superati limiti età in ingresso" error="superati i limiti di età in ingresso" sqref="C11:C18" xr:uid="{A5BAD60B-F632-45BB-8061-BBE5FF93BCBF}">
      <formula1>DATE(YEAR(c_data_eff)-71,MONTH(c_data_eff),DAY(c_data_eff))</formula1>
    </dataValidation>
  </dataValidation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B476136203A54B88B9CA3271944512" ma:contentTypeVersion="7" ma:contentTypeDescription="Creare un nuovo documento." ma:contentTypeScope="" ma:versionID="4853ad5f670b9e1d51acde7bf78867ab">
  <xsd:schema xmlns:xsd="http://www.w3.org/2001/XMLSchema" xmlns:xs="http://www.w3.org/2001/XMLSchema" xmlns:p="http://schemas.microsoft.com/office/2006/metadata/properties" xmlns:ns2="d4ac63fa-14eb-4cf0-89b2-75f420c19eae" targetNamespace="http://schemas.microsoft.com/office/2006/metadata/properties" ma:root="true" ma:fieldsID="a93fc6ab88de94bcb532c74975e568a7" ns2:_="">
    <xsd:import namespace="d4ac63fa-14eb-4cf0-89b2-75f420c19e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c63fa-14eb-4cf0-89b2-75f420c19e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7BED31-4278-40FF-B87E-215706246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D5D8E-18EA-49BD-A643-C40DA5C1480F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28f6073e-8a27-4462-83c3-b882ebdc0f91"/>
    <ds:schemaRef ds:uri="1692ba96-51ff-43ae-9cd0-a65fd2bd39d1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219FD8F-B61D-4C65-8694-331BD9AA4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c63fa-14eb-4cf0-89b2-75f420c19e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14</vt:i4>
      </vt:variant>
    </vt:vector>
  </HeadingPairs>
  <TitlesOfParts>
    <vt:vector size="16" baseType="lpstr">
      <vt:lpstr>Coeff</vt:lpstr>
      <vt:lpstr>Quotatore</vt:lpstr>
      <vt:lpstr>Quotatore!Area_stampa</vt:lpstr>
      <vt:lpstr>c_data_eff</vt:lpstr>
      <vt:lpstr>c_data_scad</vt:lpstr>
      <vt:lpstr>c_diritti_input</vt:lpstr>
      <vt:lpstr>c_diritti_pass</vt:lpstr>
      <vt:lpstr>c_etamax</vt:lpstr>
      <vt:lpstr>c_opzione_indenn</vt:lpstr>
      <vt:lpstr>c_vs</vt:lpstr>
      <vt:lpstr>e_opzioni</vt:lpstr>
      <vt:lpstr>e_sn</vt:lpstr>
      <vt:lpstr>nr_teste</vt:lpstr>
      <vt:lpstr>sc_teste</vt:lpstr>
      <vt:lpstr>t_opzione</vt:lpstr>
      <vt:lpstr>t_premi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d310821</dc:creator>
  <cp:lastModifiedBy>RADAELLI Alberto</cp:lastModifiedBy>
  <dcterms:created xsi:type="dcterms:W3CDTF">2015-02-03T15:57:21Z</dcterms:created>
  <dcterms:modified xsi:type="dcterms:W3CDTF">2024-01-24T14:03:10Z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0x0101006FB476136203A54B88B9CA3271944512</vt:lpwstr>
  </property>
  <property fmtid="{D5CDD505-2E9C-101B-9397-08002B2CF9AE}" pid="3" name="Order">
    <vt:r8>746000</vt:r8>
  </property>
  <property fmtid="{D5CDD505-2E9C-101B-9397-08002B2CF9AE}" pid="4" name="MediaServiceImageTags">
    <vt:lpwstr/>
  </property>
  <property fmtid="{D5CDD505-2E9C-101B-9397-08002B2CF9AE}" pid="5" name="MSIP_Label_b25383bb-93de-4532-a70b-380397aa4b89_Enabled">
    <vt:lpwstr>true</vt:lpwstr>
  </property>
  <property fmtid="{D5CDD505-2E9C-101B-9397-08002B2CF9AE}" pid="6" name="MSIP_Label_b25383bb-93de-4532-a70b-380397aa4b89_SetDate">
    <vt:lpwstr>2024-01-11T07:29:19Z</vt:lpwstr>
  </property>
  <property fmtid="{D5CDD505-2E9C-101B-9397-08002B2CF9AE}" pid="7" name="MSIP_Label_b25383bb-93de-4532-a70b-380397aa4b89_Method">
    <vt:lpwstr>Privileged</vt:lpwstr>
  </property>
  <property fmtid="{D5CDD505-2E9C-101B-9397-08002B2CF9AE}" pid="8" name="MSIP_Label_b25383bb-93de-4532-a70b-380397aa4b89_Name">
    <vt:lpwstr>b25383bb-93de-4532-a70b-380397aa4b89</vt:lpwstr>
  </property>
  <property fmtid="{D5CDD505-2E9C-101B-9397-08002B2CF9AE}" pid="9" name="MSIP_Label_b25383bb-93de-4532-a70b-380397aa4b89_SiteId">
    <vt:lpwstr>75584e34-72c0-4772-b459-a9fe78fec27c</vt:lpwstr>
  </property>
  <property fmtid="{D5CDD505-2E9C-101B-9397-08002B2CF9AE}" pid="10" name="MSIP_Label_b25383bb-93de-4532-a70b-380397aa4b89_ActionId">
    <vt:lpwstr>4bca4789-828e-423d-a410-3890e771e29c</vt:lpwstr>
  </property>
  <property fmtid="{D5CDD505-2E9C-101B-9397-08002B2CF9AE}" pid="11" name="MSIP_Label_b25383bb-93de-4532-a70b-380397aa4b89_ContentBits">
    <vt:lpwstr>0</vt:lpwstr>
  </property>
</Properties>
</file>